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95" yWindow="-390" windowWidth="20760" windowHeight="11550" firstSheet="8" activeTab="19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45621"/>
</workbook>
</file>

<file path=xl/calcChain.xml><?xml version="1.0" encoding="utf-8"?>
<calcChain xmlns="http://schemas.openxmlformats.org/spreadsheetml/2006/main">
  <c r="H4" i="26" l="1"/>
  <c r="H3" i="26"/>
  <c r="H24" i="26"/>
  <c r="H23" i="26"/>
  <c r="H20" i="26"/>
  <c r="H18" i="26" l="1"/>
  <c r="H14" i="26"/>
  <c r="H10" i="26"/>
  <c r="H8" i="26"/>
  <c r="H17" i="26"/>
  <c r="H5" i="26"/>
  <c r="G50" i="26" l="1"/>
  <c r="G4" i="26"/>
  <c r="G3" i="26"/>
  <c r="G46" i="26" l="1"/>
  <c r="G47" i="26"/>
  <c r="G43" i="26"/>
  <c r="G41" i="26"/>
  <c r="G36" i="26"/>
  <c r="G24" i="26"/>
  <c r="G21" i="26"/>
  <c r="G20" i="26"/>
  <c r="G10" i="26" l="1"/>
  <c r="G8" i="26" l="1"/>
  <c r="G17" i="26"/>
  <c r="G5" i="26"/>
  <c r="E50" i="26"/>
  <c r="F50" i="26"/>
  <c r="G42" i="26"/>
  <c r="F4" i="26" l="1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36" i="26"/>
  <c r="P36" i="26" s="1"/>
  <c r="D21" i="26"/>
  <c r="D20" i="26"/>
  <c r="D18" i="26"/>
  <c r="D15" i="26"/>
  <c r="D16" i="26" s="1"/>
  <c r="D14" i="26"/>
  <c r="P14" i="26" s="1"/>
  <c r="D12" i="26"/>
  <c r="D10" i="26"/>
  <c r="D17" i="26"/>
  <c r="D5" i="26"/>
  <c r="P47" i="26"/>
  <c r="P46" i="26"/>
  <c r="P43" i="26"/>
  <c r="N42" i="26"/>
  <c r="L42" i="26"/>
  <c r="J42" i="26"/>
  <c r="H42" i="26"/>
  <c r="F42" i="26"/>
  <c r="D42" i="26"/>
  <c r="O42" i="26"/>
  <c r="K42" i="26"/>
  <c r="I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M44" i="26" s="1"/>
  <c r="P22" i="26"/>
  <c r="P21" i="26"/>
  <c r="N37" i="26"/>
  <c r="N44" i="26" s="1"/>
  <c r="L37" i="26"/>
  <c r="L44" i="26" s="1"/>
  <c r="J37" i="26"/>
  <c r="J44" i="26" s="1"/>
  <c r="H37" i="26"/>
  <c r="H44" i="26" s="1"/>
  <c r="F37" i="26"/>
  <c r="P18" i="26"/>
  <c r="P17" i="26"/>
  <c r="E16" i="26"/>
  <c r="P13" i="26"/>
  <c r="O16" i="26"/>
  <c r="G16" i="26"/>
  <c r="P12" i="26"/>
  <c r="P11" i="26"/>
  <c r="N16" i="26"/>
  <c r="M16" i="26"/>
  <c r="L16" i="26"/>
  <c r="K16" i="26"/>
  <c r="J16" i="26"/>
  <c r="I16" i="26"/>
  <c r="H16" i="26"/>
  <c r="P10" i="26"/>
  <c r="D9" i="26"/>
  <c r="P8" i="26"/>
  <c r="P7" i="26"/>
  <c r="P6" i="26"/>
  <c r="P5" i="26"/>
  <c r="O9" i="26"/>
  <c r="O19" i="26" s="1"/>
  <c r="N9" i="26"/>
  <c r="N19" i="26" s="1"/>
  <c r="L9" i="26"/>
  <c r="I9" i="26"/>
  <c r="H9" i="26"/>
  <c r="G9" i="26"/>
  <c r="P4" i="26"/>
  <c r="E9" i="26"/>
  <c r="M9" i="26"/>
  <c r="K9" i="26"/>
  <c r="K19" i="26" s="1"/>
  <c r="J9" i="26"/>
  <c r="J19" i="26" s="1"/>
  <c r="P3" i="26"/>
  <c r="G19" i="26" l="1"/>
  <c r="F44" i="26"/>
  <c r="D37" i="26"/>
  <c r="P15" i="26"/>
  <c r="D19" i="26"/>
  <c r="N45" i="26"/>
  <c r="N48" i="26" s="1"/>
  <c r="K45" i="26"/>
  <c r="K48" i="26" s="1"/>
  <c r="I44" i="26"/>
  <c r="J45" i="26"/>
  <c r="J48" i="26" s="1"/>
  <c r="M19" i="26"/>
  <c r="M45" i="26" s="1"/>
  <c r="M48" i="26" s="1"/>
  <c r="H19" i="26"/>
  <c r="H45" i="26" s="1"/>
  <c r="H48" i="26" s="1"/>
  <c r="E19" i="26"/>
  <c r="I19" i="26"/>
  <c r="I45" i="26" s="1"/>
  <c r="I48" i="26" s="1"/>
  <c r="O44" i="26"/>
  <c r="O45" i="26" s="1"/>
  <c r="O48" i="26" s="1"/>
  <c r="L19" i="26"/>
  <c r="L45" i="26" s="1"/>
  <c r="L48" i="26" s="1"/>
  <c r="F9" i="26"/>
  <c r="P9" i="26" s="1"/>
  <c r="P20" i="26"/>
  <c r="P26" i="26"/>
  <c r="E42" i="26"/>
  <c r="P42" i="26" s="1"/>
  <c r="D44" i="26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E44" i="26" l="1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R19" i="23"/>
  <c r="R19" i="24"/>
  <c r="P3" i="24"/>
  <c r="D4" i="24"/>
  <c r="E4" i="24"/>
  <c r="M4" i="24"/>
  <c r="P4" i="24"/>
  <c r="D5" i="24"/>
  <c r="E5" i="24"/>
  <c r="P5" i="24"/>
  <c r="F6" i="24"/>
  <c r="P6" i="24" s="1"/>
  <c r="G6" i="24"/>
  <c r="F7" i="24"/>
  <c r="P7" i="24" s="1"/>
  <c r="G7" i="24"/>
  <c r="D8" i="24"/>
  <c r="D9" i="24" s="1"/>
  <c r="E8" i="24"/>
  <c r="K8" i="24"/>
  <c r="M8" i="24"/>
  <c r="P8" i="24" s="1"/>
  <c r="E9" i="24"/>
  <c r="F9" i="24"/>
  <c r="G9" i="24"/>
  <c r="H9" i="24"/>
  <c r="I9" i="24"/>
  <c r="J9" i="24"/>
  <c r="K9" i="24"/>
  <c r="M9" i="24"/>
  <c r="N9" i="24"/>
  <c r="O9" i="24"/>
  <c r="E10" i="24"/>
  <c r="P10" i="24" s="1"/>
  <c r="F10" i="24"/>
  <c r="M10" i="24"/>
  <c r="M16" i="24" s="1"/>
  <c r="M19" i="24" s="1"/>
  <c r="M45" i="24" s="1"/>
  <c r="M48" i="24" s="1"/>
  <c r="D11" i="24"/>
  <c r="D16" i="24" s="1"/>
  <c r="E11" i="24"/>
  <c r="F11" i="24"/>
  <c r="K11" i="24"/>
  <c r="P11" i="24"/>
  <c r="F12" i="24"/>
  <c r="G12" i="24"/>
  <c r="P12" i="24" s="1"/>
  <c r="F13" i="24"/>
  <c r="P13" i="24" s="1"/>
  <c r="F14" i="24"/>
  <c r="M14" i="24"/>
  <c r="P14" i="24"/>
  <c r="G15" i="24"/>
  <c r="P15" i="24"/>
  <c r="E16" i="24"/>
  <c r="G16" i="24"/>
  <c r="G19" i="24" s="1"/>
  <c r="G45" i="24" s="1"/>
  <c r="G48" i="24" s="1"/>
  <c r="H16" i="24"/>
  <c r="I16" i="24"/>
  <c r="I19" i="24" s="1"/>
  <c r="I45" i="24" s="1"/>
  <c r="I48" i="24" s="1"/>
  <c r="J16" i="24"/>
  <c r="K16" i="24"/>
  <c r="K19" i="24" s="1"/>
  <c r="K45" i="24" s="1"/>
  <c r="K48" i="24" s="1"/>
  <c r="N16" i="24"/>
  <c r="N19" i="24" s="1"/>
  <c r="N45" i="24" s="1"/>
  <c r="N48" i="24" s="1"/>
  <c r="O16" i="24"/>
  <c r="D17" i="24"/>
  <c r="E17" i="24"/>
  <c r="P17" i="24" s="1"/>
  <c r="F17" i="24"/>
  <c r="M17" i="24"/>
  <c r="E18" i="24"/>
  <c r="E19" i="24" s="1"/>
  <c r="F18" i="24"/>
  <c r="M18" i="24"/>
  <c r="H19" i="24"/>
  <c r="J19" i="24"/>
  <c r="O19" i="24"/>
  <c r="D20" i="24"/>
  <c r="P20" i="24" s="1"/>
  <c r="E20" i="24"/>
  <c r="F20" i="24"/>
  <c r="K20" i="24"/>
  <c r="M20" i="24"/>
  <c r="D21" i="24"/>
  <c r="P21" i="24" s="1"/>
  <c r="E21" i="24"/>
  <c r="F21" i="24"/>
  <c r="K21" i="24"/>
  <c r="M21" i="24"/>
  <c r="D22" i="24"/>
  <c r="P22" i="24" s="1"/>
  <c r="E22" i="24"/>
  <c r="F22" i="24"/>
  <c r="D23" i="24"/>
  <c r="P23" i="24" s="1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P27" i="24" s="1"/>
  <c r="G27" i="24"/>
  <c r="E28" i="24"/>
  <c r="P28" i="24" s="1"/>
  <c r="F28" i="24"/>
  <c r="F29" i="24"/>
  <c r="P29" i="24" s="1"/>
  <c r="E30" i="24"/>
  <c r="P30" i="24" s="1"/>
  <c r="F30" i="24"/>
  <c r="F31" i="24"/>
  <c r="P31" i="24"/>
  <c r="F32" i="24"/>
  <c r="G32" i="24"/>
  <c r="G37" i="24" s="1"/>
  <c r="G44" i="24" s="1"/>
  <c r="F33" i="24"/>
  <c r="P33" i="24" s="1"/>
  <c r="E34" i="24"/>
  <c r="F34" i="24"/>
  <c r="P34" i="24"/>
  <c r="F35" i="24"/>
  <c r="G35" i="24"/>
  <c r="P35" i="24" s="1"/>
  <c r="D36" i="24"/>
  <c r="P36" i="24" s="1"/>
  <c r="E36" i="24"/>
  <c r="F36" i="24"/>
  <c r="K36" i="24"/>
  <c r="M36" i="24"/>
  <c r="D37" i="24"/>
  <c r="F37" i="24"/>
  <c r="H37" i="24"/>
  <c r="I37" i="24"/>
  <c r="J37" i="24"/>
  <c r="K37" i="24"/>
  <c r="M37" i="24"/>
  <c r="N37" i="24"/>
  <c r="O37" i="24"/>
  <c r="F38" i="24"/>
  <c r="P38" i="24" s="1"/>
  <c r="K38" i="24"/>
  <c r="M38" i="24"/>
  <c r="F39" i="24"/>
  <c r="P39" i="24" s="1"/>
  <c r="F40" i="24"/>
  <c r="P40" i="24" s="1"/>
  <c r="D41" i="24"/>
  <c r="P41" i="24" s="1"/>
  <c r="E41" i="24"/>
  <c r="E42" i="24" s="1"/>
  <c r="F41" i="24"/>
  <c r="K41" i="24"/>
  <c r="M41" i="24"/>
  <c r="D42" i="24"/>
  <c r="P42" i="24" s="1"/>
  <c r="F42" i="24"/>
  <c r="G42" i="24"/>
  <c r="H42" i="24"/>
  <c r="I42" i="24"/>
  <c r="J42" i="24"/>
  <c r="K42" i="24"/>
  <c r="K44" i="24" s="1"/>
  <c r="M42" i="24"/>
  <c r="N42" i="24"/>
  <c r="O42" i="24"/>
  <c r="D43" i="24"/>
  <c r="P43" i="24" s="1"/>
  <c r="E43" i="24"/>
  <c r="F43" i="24"/>
  <c r="K43" i="24"/>
  <c r="M43" i="24"/>
  <c r="D44" i="24"/>
  <c r="F44" i="24"/>
  <c r="H44" i="24"/>
  <c r="I44" i="24"/>
  <c r="J44" i="24"/>
  <c r="M44" i="24"/>
  <c r="N44" i="24"/>
  <c r="O44" i="24"/>
  <c r="H45" i="24"/>
  <c r="J45" i="24"/>
  <c r="O45" i="24"/>
  <c r="D46" i="24"/>
  <c r="P46" i="24" s="1"/>
  <c r="E46" i="24"/>
  <c r="F46" i="24"/>
  <c r="K46" i="24"/>
  <c r="M46" i="24"/>
  <c r="D47" i="24"/>
  <c r="P47" i="24" s="1"/>
  <c r="E47" i="24"/>
  <c r="F47" i="24"/>
  <c r="K47" i="24"/>
  <c r="M47" i="24"/>
  <c r="H48" i="24"/>
  <c r="J48" i="24"/>
  <c r="O48" i="24"/>
  <c r="P45" i="26" l="1"/>
  <c r="P48" i="26"/>
  <c r="P16" i="24"/>
  <c r="P9" i="24"/>
  <c r="D19" i="24"/>
  <c r="E37" i="24"/>
  <c r="E44" i="24" s="1"/>
  <c r="P44" i="24" s="1"/>
  <c r="P32" i="24"/>
  <c r="P18" i="24"/>
  <c r="F16" i="24"/>
  <c r="F19" i="24" s="1"/>
  <c r="F45" i="24" s="1"/>
  <c r="F48" i="24" s="1"/>
  <c r="P37" i="24" l="1"/>
  <c r="E45" i="24"/>
  <c r="E48" i="24" s="1"/>
  <c r="D45" i="24"/>
  <c r="P19" i="24"/>
  <c r="P45" i="24" l="1"/>
  <c r="D48" i="24"/>
  <c r="P48" i="24" s="1"/>
  <c r="R19" i="22" l="1"/>
  <c r="R19" i="2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G42" i="23"/>
  <c r="F3" i="23"/>
  <c r="P3" i="23"/>
  <c r="E4" i="23"/>
  <c r="P4" i="23" s="1"/>
  <c r="F4" i="23"/>
  <c r="F9" i="23" s="1"/>
  <c r="G4" i="23"/>
  <c r="E5" i="23"/>
  <c r="P5" i="23" s="1"/>
  <c r="F5" i="23"/>
  <c r="P6" i="23"/>
  <c r="P7" i="23"/>
  <c r="F8" i="23"/>
  <c r="P8" i="23" s="1"/>
  <c r="G8" i="23"/>
  <c r="D9" i="23"/>
  <c r="D19" i="23" s="1"/>
  <c r="E9" i="23"/>
  <c r="G9" i="23"/>
  <c r="H9" i="23"/>
  <c r="I9" i="23"/>
  <c r="I19" i="23" s="1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G19" i="23" s="1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P20" i="23" s="1"/>
  <c r="F20" i="23"/>
  <c r="F37" i="23" s="1"/>
  <c r="G20" i="23"/>
  <c r="E21" i="23"/>
  <c r="P21" i="23" s="1"/>
  <c r="G21" i="23"/>
  <c r="G37" i="23" s="1"/>
  <c r="G44" i="23" s="1"/>
  <c r="F22" i="23"/>
  <c r="P22" i="23"/>
  <c r="F23" i="23"/>
  <c r="P23" i="23" s="1"/>
  <c r="G23" i="23"/>
  <c r="E24" i="23"/>
  <c r="P24" i="23" s="1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P36" i="23" s="1"/>
  <c r="F36" i="23"/>
  <c r="G36" i="23"/>
  <c r="D37" i="23"/>
  <c r="E37" i="23"/>
  <c r="E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P41" i="23" s="1"/>
  <c r="F41" i="23"/>
  <c r="F42" i="23" s="1"/>
  <c r="G41" i="23"/>
  <c r="D42" i="23"/>
  <c r="E42" i="23"/>
  <c r="H42" i="23"/>
  <c r="I42" i="23"/>
  <c r="J42" i="23"/>
  <c r="K42" i="23"/>
  <c r="L42" i="23"/>
  <c r="M42" i="23"/>
  <c r="N42" i="23"/>
  <c r="O42" i="23"/>
  <c r="E43" i="23"/>
  <c r="P43" i="23" s="1"/>
  <c r="F43" i="23"/>
  <c r="D44" i="23"/>
  <c r="K44" i="23"/>
  <c r="E46" i="23"/>
  <c r="P46" i="23" s="1"/>
  <c r="F46" i="23"/>
  <c r="G46" i="23"/>
  <c r="E47" i="23"/>
  <c r="P47" i="23" s="1"/>
  <c r="F47" i="23"/>
  <c r="G47" i="23"/>
  <c r="O44" i="23" l="1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48" i="22" l="1"/>
  <c r="E18" i="22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9" i="22"/>
  <c r="E11" i="22" l="1"/>
  <c r="E10" i="22"/>
  <c r="E8" i="22"/>
  <c r="E5" i="22"/>
  <c r="E4" i="22"/>
  <c r="D4" i="22" l="1"/>
  <c r="D43" i="22"/>
  <c r="D47" i="22"/>
  <c r="D46" i="22"/>
  <c r="D41" i="22"/>
  <c r="D36" i="22"/>
  <c r="D23" i="22"/>
  <c r="D22" i="22"/>
  <c r="D37" i="22" s="1"/>
  <c r="D44" i="22" s="1"/>
  <c r="D21" i="22"/>
  <c r="D20" i="22"/>
  <c r="D11" i="22"/>
  <c r="P11" i="22" s="1"/>
  <c r="D8" i="22"/>
  <c r="P8" i="22" s="1"/>
  <c r="D17" i="22"/>
  <c r="D5" i="22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N44" i="22" s="1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O19" i="22" s="1"/>
  <c r="N9" i="22"/>
  <c r="M9" i="22"/>
  <c r="M19" i="22" s="1"/>
  <c r="L9" i="22"/>
  <c r="L19" i="22" s="1"/>
  <c r="D9" i="22"/>
  <c r="P7" i="22"/>
  <c r="P6" i="22"/>
  <c r="P5" i="22"/>
  <c r="K9" i="22"/>
  <c r="I9" i="22"/>
  <c r="I19" i="22" s="1"/>
  <c r="H9" i="22"/>
  <c r="P4" i="22"/>
  <c r="F9" i="22"/>
  <c r="F19" i="22" s="1"/>
  <c r="J9" i="22"/>
  <c r="H44" i="22" l="1"/>
  <c r="E44" i="22"/>
  <c r="D16" i="22"/>
  <c r="D19" i="22" s="1"/>
  <c r="D45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J45" i="22" s="1"/>
  <c r="J48" i="22" s="1"/>
  <c r="H19" i="22"/>
  <c r="H45" i="22" s="1"/>
  <c r="H48" i="22" s="1"/>
  <c r="K19" i="22"/>
  <c r="K45" i="22" s="1"/>
  <c r="K48" i="22" s="1"/>
  <c r="N19" i="22"/>
  <c r="N45" i="22" s="1"/>
  <c r="N48" i="22" s="1"/>
  <c r="P37" i="22"/>
  <c r="E19" i="22"/>
  <c r="E45" i="22" s="1"/>
  <c r="P3" i="22"/>
  <c r="F42" i="22"/>
  <c r="P42" i="22" s="1"/>
  <c r="P10" i="22"/>
  <c r="P20" i="22"/>
  <c r="L42" i="21"/>
  <c r="L37" i="21"/>
  <c r="L16" i="21"/>
  <c r="L9" i="21"/>
  <c r="P16" i="22" l="1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6" i="21" s="1"/>
  <c r="E11" i="21"/>
  <c r="E15" i="21"/>
  <c r="E17" i="21"/>
  <c r="E18" i="21"/>
  <c r="E47" i="21" l="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L48" i="21"/>
  <c r="G19" i="21"/>
  <c r="M19" i="21"/>
  <c r="M45" i="21" s="1"/>
  <c r="M48" i="21" s="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N45" i="21" l="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K44" i="18" s="1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N44" i="18" l="1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K45" i="18" s="1"/>
  <c r="K48" i="18" s="1"/>
  <c r="L44" i="18"/>
  <c r="G9" i="18"/>
  <c r="G19" i="18" s="1"/>
  <c r="D19" i="18"/>
  <c r="H37" i="18"/>
  <c r="H42" i="18"/>
  <c r="F16" i="18"/>
  <c r="F19" i="18" s="1"/>
  <c r="P20" i="18"/>
  <c r="G42" i="18"/>
  <c r="I4" i="17"/>
  <c r="N45" i="18" l="1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N44" i="17" s="1"/>
  <c r="M37" i="17"/>
  <c r="L37" i="17"/>
  <c r="K37" i="17"/>
  <c r="K44" i="17" s="1"/>
  <c r="J37" i="17"/>
  <c r="J44" i="17" s="1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M19" i="17" s="1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N19" i="17" l="1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D45" i="17" s="1"/>
  <c r="H19" i="17"/>
  <c r="L19" i="17"/>
  <c r="L45" i="17" s="1"/>
  <c r="L48" i="17" s="1"/>
  <c r="P9" i="17"/>
  <c r="P37" i="17"/>
  <c r="N42" i="15"/>
  <c r="N37" i="15"/>
  <c r="N44" i="15" s="1"/>
  <c r="N16" i="15"/>
  <c r="N9" i="15"/>
  <c r="N19" i="15" s="1"/>
  <c r="N45" i="15" s="1"/>
  <c r="N48" i="15" s="1"/>
  <c r="H45" i="17" l="1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N44" i="14" s="1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I44" i="14" s="1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O44" i="14" l="1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L43" i="13" s="1"/>
  <c r="K36" i="13"/>
  <c r="J36" i="13"/>
  <c r="J43" i="13" s="1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O43" i="11" l="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L43" i="11" s="1"/>
  <c r="P26" i="11"/>
  <c r="L15" i="11"/>
  <c r="L4" i="11"/>
  <c r="L9" i="11" s="1"/>
  <c r="L18" i="11" l="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O43" i="12" s="1"/>
  <c r="N36" i="12"/>
  <c r="N43" i="12" s="1"/>
  <c r="M36" i="12"/>
  <c r="M43" i="12" s="1"/>
  <c r="L36" i="12"/>
  <c r="L43" i="12" s="1"/>
  <c r="K36" i="12"/>
  <c r="K43" i="12" s="1"/>
  <c r="J36" i="12"/>
  <c r="J43" i="12" s="1"/>
  <c r="I36" i="12"/>
  <c r="I43" i="12" s="1"/>
  <c r="H36" i="12"/>
  <c r="H43" i="12" s="1"/>
  <c r="G36" i="12"/>
  <c r="G43" i="12" s="1"/>
  <c r="F36" i="12"/>
  <c r="F43" i="12" s="1"/>
  <c r="E36" i="12"/>
  <c r="E43" i="12" s="1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L18" i="12" l="1"/>
  <c r="F18" i="12"/>
  <c r="J18" i="12"/>
  <c r="J44" i="12" s="1"/>
  <c r="J47" i="12" s="1"/>
  <c r="E18" i="11"/>
  <c r="O18" i="12"/>
  <c r="G18" i="12"/>
  <c r="G44" i="12" s="1"/>
  <c r="G47" i="12" s="1"/>
  <c r="K18" i="12"/>
  <c r="K44" i="12" s="1"/>
  <c r="K47" i="12" s="1"/>
  <c r="L44" i="12"/>
  <c r="L47" i="12" s="1"/>
  <c r="P4" i="12"/>
  <c r="H18" i="12"/>
  <c r="H44" i="12" s="1"/>
  <c r="H47" i="12" s="1"/>
  <c r="M18" i="12"/>
  <c r="M44" i="12" s="1"/>
  <c r="M47" i="12" s="1"/>
  <c r="F44" i="12"/>
  <c r="F47" i="12" s="1"/>
  <c r="E18" i="12"/>
  <c r="E44" i="12" s="1"/>
  <c r="E47" i="12" s="1"/>
  <c r="I18" i="12"/>
  <c r="I44" i="12" s="1"/>
  <c r="I47" i="12" s="1"/>
  <c r="N18" i="12"/>
  <c r="N44" i="12" s="1"/>
  <c r="N47" i="12" s="1"/>
  <c r="E43" i="11"/>
  <c r="E44" i="11" s="1"/>
  <c r="E47" i="11" s="1"/>
  <c r="P15" i="12"/>
  <c r="P36" i="12"/>
  <c r="P41" i="12"/>
  <c r="O44" i="12"/>
  <c r="O47" i="12" s="1"/>
  <c r="D9" i="12"/>
  <c r="D43" i="12"/>
  <c r="P43" i="12" s="1"/>
  <c r="D18" i="12" l="1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F4" i="8"/>
  <c r="F9" i="8" s="1"/>
  <c r="F16" i="8"/>
  <c r="E4" i="8"/>
  <c r="D4" i="8"/>
  <c r="D16" i="8"/>
  <c r="E16" i="8"/>
  <c r="P25" i="8"/>
  <c r="P46" i="8"/>
  <c r="P45" i="8"/>
  <c r="P42" i="8"/>
  <c r="O41" i="8"/>
  <c r="N41" i="8"/>
  <c r="M41" i="8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L43" i="8" s="1"/>
  <c r="K36" i="8"/>
  <c r="K43" i="8" s="1"/>
  <c r="J36" i="8"/>
  <c r="I36" i="8"/>
  <c r="I43" i="8" s="1"/>
  <c r="H36" i="8"/>
  <c r="H43" i="8" s="1"/>
  <c r="G36" i="8"/>
  <c r="F36" i="8"/>
  <c r="F43" i="8" s="1"/>
  <c r="E36" i="8"/>
  <c r="E43" i="8" s="1"/>
  <c r="D36" i="8"/>
  <c r="D43" i="8" s="1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O9" i="8"/>
  <c r="O18" i="8" s="1"/>
  <c r="K9" i="8"/>
  <c r="G9" i="8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O42" i="7" s="1"/>
  <c r="N35" i="7"/>
  <c r="N42" i="7" s="1"/>
  <c r="M35" i="7"/>
  <c r="M42" i="7" s="1"/>
  <c r="L35" i="7"/>
  <c r="L42" i="7" s="1"/>
  <c r="K35" i="7"/>
  <c r="K42" i="7" s="1"/>
  <c r="J35" i="7"/>
  <c r="J42" i="7" s="1"/>
  <c r="I35" i="7"/>
  <c r="I42" i="7" s="1"/>
  <c r="H35" i="7"/>
  <c r="H42" i="7" s="1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D9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O42" i="6" s="1"/>
  <c r="G4" i="6"/>
  <c r="F13" i="6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F14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K18" i="8"/>
  <c r="M43" i="8"/>
  <c r="N43" i="8"/>
  <c r="O43" i="8"/>
  <c r="H33" i="5" l="1"/>
  <c r="H35" i="5" s="1"/>
  <c r="L33" i="5"/>
  <c r="L35" i="5" s="1"/>
  <c r="H18" i="8"/>
  <c r="D17" i="7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P15" i="8"/>
  <c r="P11" i="6"/>
  <c r="M42" i="6"/>
  <c r="F18" i="8"/>
  <c r="F44" i="8" s="1"/>
  <c r="F47" i="8" s="1"/>
  <c r="J18" i="8"/>
  <c r="N18" i="8"/>
  <c r="N44" i="8" s="1"/>
  <c r="N47" i="8" s="1"/>
  <c r="G43" i="8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H44" i="8"/>
  <c r="H47" i="8" s="1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D43" i="7"/>
  <c r="D46" i="7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L42" i="6"/>
  <c r="O34" i="4"/>
  <c r="O36" i="4" s="1"/>
  <c r="E17" i="7"/>
  <c r="E43" i="7" s="1"/>
  <c r="P9" i="7"/>
  <c r="K44" i="8"/>
  <c r="K47" i="8" s="1"/>
  <c r="L43" i="7"/>
  <c r="L46" i="7" s="1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J44" i="8"/>
  <c r="J47" i="8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P42" i="7"/>
  <c r="L30" i="1"/>
  <c r="L32" i="1" s="1"/>
  <c r="H30" i="1"/>
  <c r="H32" i="1" s="1"/>
  <c r="P33" i="4"/>
  <c r="N34" i="4"/>
  <c r="N36" i="4" s="1"/>
  <c r="J34" i="4"/>
  <c r="J36" i="4" s="1"/>
  <c r="P15" i="6"/>
  <c r="H42" i="6"/>
  <c r="O43" i="7"/>
  <c r="O46" i="7" s="1"/>
  <c r="P16" i="8"/>
  <c r="I43" i="9"/>
  <c r="D18" i="11"/>
  <c r="P9" i="11"/>
  <c r="D30" i="1"/>
  <c r="P11" i="1"/>
  <c r="E46" i="7"/>
  <c r="D34" i="4"/>
  <c r="P10" i="4"/>
  <c r="F42" i="6"/>
  <c r="P35" i="6"/>
  <c r="P43" i="8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<sst xmlns="http://schemas.openxmlformats.org/spreadsheetml/2006/main" count="1231" uniqueCount="229">
  <si>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4" type="noConversion"/>
  </si>
  <si>
    <t>2월</t>
    <phoneticPr fontId="14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</si>
  <si>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</si>
  <si>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</si>
  <si>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</si>
  <si>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</si>
  <si>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</si>
  <si>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</si>
  <si>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</si>
  <si>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</si>
  <si>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</si>
  <si>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</si>
  <si>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4" type="noConversion"/>
  </si>
  <si>
    <t>구  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</si>
  <si>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</si>
  <si>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</si>
  <si>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</si>
  <si>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</si>
  <si>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쌍용</t>
    <phoneticPr fontId="14" type="noConversion"/>
  </si>
  <si>
    <t>기타</t>
    <phoneticPr fontId="14" type="noConversion"/>
  </si>
  <si>
    <t>중 고 차</t>
    <phoneticPr fontId="14" type="noConversion"/>
  </si>
  <si>
    <t>수
입
차</t>
    <phoneticPr fontId="14" type="noConversion"/>
  </si>
  <si>
    <t>소  계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</si>
  <si>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</si>
  <si>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</si>
  <si>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</si>
  <si>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</si>
  <si>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</si>
  <si>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</si>
  <si>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</si>
  <si>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</si>
  <si>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</si>
  <si>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</si>
  <si>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</si>
  <si>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닛산</t>
    <phoneticPr fontId="14" type="noConversion"/>
  </si>
  <si>
    <t>승
용
차</t>
    <phoneticPr fontId="14" type="noConversion"/>
  </si>
  <si>
    <t>벤츠트럭</t>
    <phoneticPr fontId="14" type="noConversion"/>
  </si>
  <si>
    <t>존디어</t>
    <phoneticPr fontId="14" type="noConversion"/>
  </si>
  <si>
    <t>H
&amp;
H</t>
    <phoneticPr fontId="14" type="noConversion"/>
  </si>
  <si>
    <t>계(a)</t>
    <phoneticPr fontId="14" type="noConversion"/>
  </si>
  <si>
    <t>계(b)</t>
    <phoneticPr fontId="14" type="noConversion"/>
  </si>
  <si>
    <t>합  계(a+b)</t>
    <phoneticPr fontId="14" type="noConversion"/>
  </si>
  <si>
    <t>총  계(a+b+c)</t>
    <phoneticPr fontId="14" type="noConversion"/>
  </si>
  <si>
    <t>T/S(c)</t>
    <phoneticPr fontId="14" type="noConversion"/>
  </si>
  <si>
    <t>합  계</t>
    <phoneticPr fontId="14" type="noConversion"/>
  </si>
  <si>
    <t>GM대우</t>
    <phoneticPr fontId="14" type="noConversion"/>
  </si>
  <si>
    <t>만트럭</t>
    <phoneticPr fontId="14" type="noConversion"/>
  </si>
  <si>
    <t>기  타</t>
    <phoneticPr fontId="14" type="noConversion"/>
  </si>
  <si>
    <t>캐터필라</t>
    <phoneticPr fontId="14" type="noConversion"/>
  </si>
  <si>
    <t>-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</si>
  <si>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</si>
  <si>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</si>
  <si>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</si>
  <si>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</si>
  <si>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2011년 자동차 선적현황</t>
    <phoneticPr fontId="14" type="noConversion"/>
  </si>
  <si>
    <t>2010년 자동차 선적현황</t>
    <phoneticPr fontId="14" type="noConversion"/>
  </si>
  <si>
    <t>구  분</t>
    <phoneticPr fontId="14" type="noConversion"/>
  </si>
  <si>
    <t>1월</t>
    <phoneticPr fontId="14" type="noConversion"/>
  </si>
  <si>
    <t>2월</t>
    <phoneticPr fontId="14" type="noConversion"/>
  </si>
  <si>
    <t>합  계</t>
    <phoneticPr fontId="14" type="noConversion"/>
  </si>
  <si>
    <t>수
출
차</t>
    <phoneticPr fontId="14" type="noConversion"/>
  </si>
  <si>
    <t>신
차</t>
    <phoneticPr fontId="14" type="noConversion"/>
  </si>
  <si>
    <t>기아</t>
    <phoneticPr fontId="14" type="noConversion"/>
  </si>
  <si>
    <t>현대</t>
    <phoneticPr fontId="14" type="noConversion"/>
  </si>
  <si>
    <t>GM대우</t>
    <phoneticPr fontId="14" type="noConversion"/>
  </si>
  <si>
    <t>쌍용</t>
    <phoneticPr fontId="14" type="noConversion"/>
  </si>
  <si>
    <t>기타</t>
    <phoneticPr fontId="14" type="noConversion"/>
  </si>
  <si>
    <t>소  계</t>
    <phoneticPr fontId="14" type="noConversion"/>
  </si>
  <si>
    <t>중 고 차</t>
    <phoneticPr fontId="14" type="noConversion"/>
  </si>
  <si>
    <t>계(a)</t>
    <phoneticPr fontId="14" type="noConversion"/>
  </si>
  <si>
    <t>수
입
차</t>
    <phoneticPr fontId="14" type="noConversion"/>
  </si>
  <si>
    <t>승
용
차</t>
    <phoneticPr fontId="14" type="noConversion"/>
  </si>
  <si>
    <t>아우디</t>
    <phoneticPr fontId="14" type="noConversion"/>
  </si>
  <si>
    <t>폭스바겐</t>
    <phoneticPr fontId="14" type="noConversion"/>
  </si>
  <si>
    <t>BMW</t>
    <phoneticPr fontId="14" type="noConversion"/>
  </si>
  <si>
    <t>벤츠</t>
    <phoneticPr fontId="14" type="noConversion"/>
  </si>
  <si>
    <t>크라이슬러</t>
    <phoneticPr fontId="14" type="noConversion"/>
  </si>
  <si>
    <t>포드</t>
    <phoneticPr fontId="14" type="noConversion"/>
  </si>
  <si>
    <t>재규어</t>
    <phoneticPr fontId="14" type="noConversion"/>
  </si>
  <si>
    <t>랜드로버</t>
    <phoneticPr fontId="14" type="noConversion"/>
  </si>
  <si>
    <t>볼보</t>
    <phoneticPr fontId="14" type="noConversion"/>
  </si>
  <si>
    <t>푸조</t>
    <phoneticPr fontId="14" type="noConversion"/>
  </si>
  <si>
    <t>포르쉐</t>
    <phoneticPr fontId="14" type="noConversion"/>
  </si>
  <si>
    <t>캐딜락</t>
    <phoneticPr fontId="14" type="noConversion"/>
  </si>
  <si>
    <t>토요타&amp;렉서스</t>
    <phoneticPr fontId="14" type="noConversion"/>
  </si>
  <si>
    <t>스바루</t>
    <phoneticPr fontId="14" type="noConversion"/>
  </si>
  <si>
    <t>롤스로이스</t>
    <phoneticPr fontId="14" type="noConversion"/>
  </si>
  <si>
    <t>닛산</t>
    <phoneticPr fontId="14" type="noConversion"/>
  </si>
  <si>
    <t>H
&amp;
H</t>
    <phoneticPr fontId="14" type="noConversion"/>
  </si>
  <si>
    <t>벤츠트럭</t>
    <phoneticPr fontId="14" type="noConversion"/>
  </si>
  <si>
    <t>만트럭</t>
    <phoneticPr fontId="14" type="noConversion"/>
  </si>
  <si>
    <t>존디어</t>
    <phoneticPr fontId="14" type="noConversion"/>
  </si>
  <si>
    <t>캐터필라</t>
    <phoneticPr fontId="14" type="noConversion"/>
  </si>
  <si>
    <t>기  타</t>
    <phoneticPr fontId="14" type="noConversion"/>
  </si>
  <si>
    <t>계(b)</t>
    <phoneticPr fontId="14" type="noConversion"/>
  </si>
  <si>
    <t>합  계(a+b)</t>
    <phoneticPr fontId="14" type="noConversion"/>
  </si>
  <si>
    <t>T/S(c)</t>
    <phoneticPr fontId="14" type="noConversion"/>
  </si>
  <si>
    <t>총  계(a+b+c)</t>
    <phoneticPr fontId="14" type="noConversion"/>
  </si>
  <si>
    <t>혼다</t>
    <phoneticPr fontId="14" type="noConversion"/>
  </si>
  <si>
    <t>2012년 자동차 선적현황</t>
    <phoneticPr fontId="14" type="noConversion"/>
  </si>
  <si>
    <t>BMW</t>
    <phoneticPr fontId="14" type="noConversion"/>
  </si>
  <si>
    <t>벤츠</t>
    <phoneticPr fontId="14" type="noConversion"/>
  </si>
  <si>
    <t>아우디</t>
    <phoneticPr fontId="14" type="noConversion"/>
  </si>
  <si>
    <t>폭스바겐</t>
    <phoneticPr fontId="14" type="noConversion"/>
  </si>
  <si>
    <t>포드</t>
    <phoneticPr fontId="14" type="noConversion"/>
  </si>
  <si>
    <t>재규어</t>
    <phoneticPr fontId="14" type="noConversion"/>
  </si>
  <si>
    <t>닛산</t>
    <phoneticPr fontId="14" type="noConversion"/>
  </si>
  <si>
    <t>포르쉐</t>
    <phoneticPr fontId="14" type="noConversion"/>
  </si>
  <si>
    <t>볼보</t>
    <phoneticPr fontId="14" type="noConversion"/>
  </si>
  <si>
    <t>랜드로버</t>
    <phoneticPr fontId="14" type="noConversion"/>
  </si>
  <si>
    <t>도요타&amp;렉서스</t>
    <phoneticPr fontId="14" type="noConversion"/>
  </si>
  <si>
    <t>크라이슬러</t>
    <phoneticPr fontId="14" type="noConversion"/>
  </si>
  <si>
    <t>푸조</t>
    <phoneticPr fontId="14" type="noConversion"/>
  </si>
  <si>
    <t>캐딜락</t>
    <phoneticPr fontId="14" type="noConversion"/>
  </si>
  <si>
    <t>혼다</t>
    <phoneticPr fontId="14" type="noConversion"/>
  </si>
  <si>
    <t>기타</t>
    <phoneticPr fontId="14" type="noConversion"/>
  </si>
  <si>
    <t>크레인</t>
    <phoneticPr fontId="14" type="noConversion"/>
  </si>
  <si>
    <t>쌍용</t>
    <phoneticPr fontId="14" type="noConversion"/>
  </si>
  <si>
    <t>GM KOREA</t>
    <phoneticPr fontId="14" type="noConversion"/>
  </si>
  <si>
    <t>르노삼성</t>
    <phoneticPr fontId="14" type="noConversion"/>
  </si>
  <si>
    <t>두산</t>
    <phoneticPr fontId="14" type="noConversion"/>
  </si>
  <si>
    <t>현대</t>
    <phoneticPr fontId="14" type="noConversion"/>
  </si>
  <si>
    <t>승
용</t>
    <phoneticPr fontId="14" type="noConversion"/>
  </si>
  <si>
    <t>상              용</t>
    <phoneticPr fontId="14" type="noConversion"/>
  </si>
  <si>
    <t>상   용</t>
    <phoneticPr fontId="14" type="noConversion"/>
  </si>
  <si>
    <t xml:space="preserve">승
용
</t>
    <phoneticPr fontId="14" type="noConversion"/>
  </si>
  <si>
    <t>중 고 차</t>
    <phoneticPr fontId="14" type="noConversion"/>
  </si>
  <si>
    <t>개품화물</t>
    <phoneticPr fontId="14" type="noConversion"/>
  </si>
  <si>
    <t>개품화물</t>
    <phoneticPr fontId="14" type="noConversion"/>
  </si>
  <si>
    <t xml:space="preserve">기타 </t>
    <phoneticPr fontId="14" type="noConversion"/>
  </si>
  <si>
    <t>소계</t>
    <phoneticPr fontId="14" type="noConversion"/>
  </si>
  <si>
    <t xml:space="preserve"> 미쓰비씨</t>
    <phoneticPr fontId="14" type="noConversion"/>
  </si>
  <si>
    <t>타타대우</t>
    <phoneticPr fontId="14" type="noConversion"/>
  </si>
  <si>
    <t>2013년 자동차 선적현황</t>
    <phoneticPr fontId="14" type="noConversion"/>
  </si>
  <si>
    <t>2014년 자동차 선적현황</t>
    <phoneticPr fontId="14" type="noConversion"/>
  </si>
  <si>
    <t>랜드로버</t>
    <phoneticPr fontId="14" type="noConversion"/>
  </si>
  <si>
    <t>볼보트럭</t>
    <phoneticPr fontId="14" type="noConversion"/>
  </si>
  <si>
    <t>신중장비</t>
    <phoneticPr fontId="14" type="noConversion"/>
  </si>
  <si>
    <t>중고중장비</t>
    <phoneticPr fontId="14" type="noConversion"/>
  </si>
  <si>
    <t>2015년 자동차 선적현황</t>
    <phoneticPr fontId="14" type="noConversion"/>
  </si>
  <si>
    <t>총계(a+b+c)</t>
    <phoneticPr fontId="14" type="noConversion"/>
  </si>
  <si>
    <t>2017년 자동차 선적현황</t>
    <phoneticPr fontId="14" type="noConversion"/>
  </si>
  <si>
    <t>2016년 자동차 선적현황</t>
    <phoneticPr fontId="14" type="noConversion"/>
  </si>
  <si>
    <t>2월</t>
    <phoneticPr fontId="14" type="noConversion"/>
  </si>
  <si>
    <t>합  계</t>
    <phoneticPr fontId="14" type="noConversion"/>
  </si>
  <si>
    <t>벤츠트럭</t>
    <phoneticPr fontId="14" type="noConversion"/>
  </si>
  <si>
    <t>계(b)</t>
    <phoneticPr fontId="14" type="noConversion"/>
  </si>
  <si>
    <t>2018년 자동차 선적현황</t>
    <phoneticPr fontId="14" type="noConversion"/>
  </si>
  <si>
    <t>2019년 자동차 선적현황</t>
    <phoneticPr fontId="14" type="noConversion"/>
  </si>
  <si>
    <t>2월</t>
    <phoneticPr fontId="14" type="noConversion"/>
  </si>
  <si>
    <t>기타</t>
    <phoneticPr fontId="14" type="noConversion"/>
  </si>
  <si>
    <t>2020년 자동차 선적현황</t>
    <phoneticPr fontId="14" type="noConversion"/>
  </si>
  <si>
    <t>2021년 자동차 선적현황</t>
    <phoneticPr fontId="14" type="noConversion"/>
  </si>
  <si>
    <t>중 고 차</t>
    <phoneticPr fontId="14" type="noConversion"/>
  </si>
  <si>
    <t>도요타&amp;렉서스</t>
    <phoneticPr fontId="14" type="noConversion"/>
  </si>
  <si>
    <t>2022년 자동차 선적현황</t>
  </si>
  <si>
    <t>2023년 자동차 선적현황</t>
    <phoneticPr fontId="14" type="noConversion"/>
  </si>
  <si>
    <t>-</t>
    <phoneticPr fontId="14" type="noConversion"/>
  </si>
  <si>
    <t>2024년 자동차 선적현황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</si>
  <si>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</si>
  <si>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</si>
  <si>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</si>
  <si>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</si>
  <si>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소계</t>
    <phoneticPr fontId="14" type="noConversion"/>
  </si>
  <si>
    <t>볼보트럭</t>
    <phoneticPr fontId="14" type="noConversion"/>
  </si>
  <si>
    <t>벤츠트럭</t>
    <phoneticPr fontId="14" type="noConversion"/>
  </si>
  <si>
    <t xml:space="preserve"> 미쓰비씨</t>
    <phoneticPr fontId="14" type="noConversion"/>
  </si>
  <si>
    <t xml:space="preserve">승
용
</t>
    <phoneticPr fontId="14" type="noConversion"/>
  </si>
  <si>
    <t>두산</t>
    <phoneticPr fontId="14" type="noConversion"/>
  </si>
  <si>
    <t>GM KOREA</t>
    <phoneticPr fontId="14" type="noConversion"/>
  </si>
  <si>
    <t>KG모빌리티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</si>
  <si>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</si>
  <si>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</si>
  <si>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</si>
  <si>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</si>
  <si>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</si>
  <si>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</si>
  <si>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2025년 자동차 선적현황</t>
    <phoneticPr fontId="14" type="noConversion"/>
  </si>
  <si>
    <t>총  계(a+b+c)</t>
    <phoneticPr fontId="14" type="noConversion"/>
  </si>
  <si>
    <t xml:space="preserve">기타 </t>
    <phoneticPr fontId="14" type="noConversion"/>
  </si>
  <si>
    <t>T/S(c)</t>
    <phoneticPr fontId="14" type="noConversion"/>
  </si>
  <si>
    <t>합  계(a+b)</t>
    <phoneticPr fontId="14" type="noConversion"/>
  </si>
  <si>
    <t>계(b)</t>
    <phoneticPr fontId="14" type="noConversion"/>
  </si>
  <si>
    <t>개품화물</t>
    <phoneticPr fontId="14" type="noConversion"/>
  </si>
  <si>
    <t>소계</t>
    <phoneticPr fontId="14" type="noConversion"/>
  </si>
  <si>
    <t>기타</t>
    <phoneticPr fontId="14" type="noConversion"/>
  </si>
  <si>
    <t>볼보트럭</t>
    <phoneticPr fontId="14" type="noConversion"/>
  </si>
  <si>
    <t>만트럭</t>
    <phoneticPr fontId="14" type="noConversion"/>
  </si>
  <si>
    <t>벤츠트럭</t>
    <phoneticPr fontId="14" type="noConversion"/>
  </si>
  <si>
    <t>상   용</t>
    <phoneticPr fontId="14" type="noConversion"/>
  </si>
  <si>
    <t xml:space="preserve"> 미쓰비씨</t>
    <phoneticPr fontId="14" type="noConversion"/>
  </si>
  <si>
    <t>혼다</t>
    <phoneticPr fontId="14" type="noConversion"/>
  </si>
  <si>
    <t>캐딜락</t>
    <phoneticPr fontId="14" type="noConversion"/>
  </si>
  <si>
    <t>푸조</t>
    <phoneticPr fontId="14" type="noConversion"/>
  </si>
  <si>
    <t>크라이슬러</t>
    <phoneticPr fontId="14" type="noConversion"/>
  </si>
  <si>
    <t>도요타&amp;렉서스</t>
    <phoneticPr fontId="14" type="noConversion"/>
  </si>
  <si>
    <t>볼보</t>
    <phoneticPr fontId="14" type="noConversion"/>
  </si>
  <si>
    <t>포르쉐</t>
    <phoneticPr fontId="14" type="noConversion"/>
  </si>
  <si>
    <t>닛산</t>
    <phoneticPr fontId="14" type="noConversion"/>
  </si>
  <si>
    <t>랜드로버</t>
    <phoneticPr fontId="14" type="noConversion"/>
  </si>
  <si>
    <t>재규어</t>
    <phoneticPr fontId="14" type="noConversion"/>
  </si>
  <si>
    <t>포드</t>
    <phoneticPr fontId="14" type="noConversion"/>
  </si>
  <si>
    <t>폭스바겐</t>
    <phoneticPr fontId="14" type="noConversion"/>
  </si>
  <si>
    <t>아우디</t>
    <phoneticPr fontId="14" type="noConversion"/>
  </si>
  <si>
    <t>벤츠</t>
    <phoneticPr fontId="14" type="noConversion"/>
  </si>
  <si>
    <t>BMW</t>
    <phoneticPr fontId="14" type="noConversion"/>
  </si>
  <si>
    <t xml:space="preserve">승
용
</t>
    <phoneticPr fontId="14" type="noConversion"/>
  </si>
  <si>
    <t>수
입
차</t>
    <phoneticPr fontId="14" type="noConversion"/>
  </si>
  <si>
    <t>계(a)</t>
    <phoneticPr fontId="14" type="noConversion"/>
  </si>
  <si>
    <t>중 고 차</t>
    <phoneticPr fontId="14" type="noConversion"/>
  </si>
  <si>
    <t>소  계</t>
    <phoneticPr fontId="14" type="noConversion"/>
  </si>
  <si>
    <t>신중장비</t>
    <phoneticPr fontId="14" type="noConversion"/>
  </si>
  <si>
    <t>중고중장비</t>
    <phoneticPr fontId="14" type="noConversion"/>
  </si>
  <si>
    <t>타타대우</t>
    <phoneticPr fontId="14" type="noConversion"/>
  </si>
  <si>
    <t>현대</t>
    <phoneticPr fontId="14" type="noConversion"/>
  </si>
  <si>
    <t>두산</t>
    <phoneticPr fontId="14" type="noConversion"/>
  </si>
  <si>
    <t>상              용</t>
    <phoneticPr fontId="14" type="noConversion"/>
  </si>
  <si>
    <t>르노삼성</t>
    <phoneticPr fontId="14" type="noConversion"/>
  </si>
  <si>
    <t>GM KOREA</t>
    <phoneticPr fontId="14" type="noConversion"/>
  </si>
  <si>
    <t>쌍용</t>
    <phoneticPr fontId="14" type="noConversion"/>
  </si>
  <si>
    <t>기아</t>
    <phoneticPr fontId="14" type="noConversion"/>
  </si>
  <si>
    <t>승
용</t>
    <phoneticPr fontId="14" type="noConversion"/>
  </si>
  <si>
    <t>수
출
차</t>
    <phoneticPr fontId="14" type="noConversion"/>
  </si>
  <si>
    <t>합  계</t>
    <phoneticPr fontId="14" type="noConversion"/>
  </si>
  <si>
    <t>2월</t>
    <phoneticPr fontId="14" type="noConversion"/>
  </si>
  <si>
    <t>1월</t>
    <phoneticPr fontId="14" type="noConversion"/>
  </si>
  <si>
    <t>구  분</t>
    <phoneticPr fontId="14" type="noConversion"/>
  </si>
  <si>
    <t>2024년 자동차 선적현황</t>
    <phoneticPr fontId="14" type="noConversion"/>
  </si>
  <si>
    <t>2026년 자동차 선적현황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</si>
</sst>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808">
    <xf numFmtId="0" fontId="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18" fillId="0" borderId="1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7" fillId="0" borderId="1" xfId="0" applyFont="1" applyFill="1" applyBorder="1" applyAlignment="1">
      <alignment horizontal="center" vertical="center"/>
    </xf>
    <xf numFmtId="176" fontId="18" fillId="0" borderId="1" xfId="0" applyNumberFormat="1" applyFont="1" applyBorder="1" applyAlignment="1">
      <alignment horizontal="righ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2" borderId="1" xfId="0" applyNumberFormat="1" applyFont="1" applyFill="1" applyBorder="1" applyAlignment="1">
      <alignment horizontal="right" vertical="center"/>
    </xf>
    <xf numFmtId="176" fontId="17" fillId="3" borderId="1" xfId="0" applyNumberFormat="1" applyFont="1" applyFill="1" applyBorder="1" applyAlignment="1">
      <alignment horizontal="right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76" fontId="17" fillId="5" borderId="4" xfId="0" applyNumberFormat="1" applyFont="1" applyFill="1" applyBorder="1" applyAlignment="1">
      <alignment horizontal="right" vertical="center"/>
    </xf>
    <xf numFmtId="176" fontId="17" fillId="0" borderId="5" xfId="0" applyNumberFormat="1" applyFont="1" applyBorder="1" applyAlignment="1">
      <alignment vertical="center"/>
    </xf>
    <xf numFmtId="176" fontId="17" fillId="3" borderId="5" xfId="0" applyNumberFormat="1" applyFont="1" applyFill="1" applyBorder="1" applyAlignment="1">
      <alignment vertical="center"/>
    </xf>
    <xf numFmtId="176" fontId="17" fillId="2" borderId="5" xfId="0" applyNumberFormat="1" applyFont="1" applyFill="1" applyBorder="1" applyAlignment="1">
      <alignment vertical="center"/>
    </xf>
    <xf numFmtId="176" fontId="17" fillId="5" borderId="6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176" fontId="18" fillId="0" borderId="7" xfId="0" applyNumberFormat="1" applyFont="1" applyBorder="1" applyAlignment="1">
      <alignment horizontal="right" vertical="center"/>
    </xf>
    <xf numFmtId="176" fontId="17" fillId="0" borderId="8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176" fontId="17" fillId="5" borderId="4" xfId="0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Fill="1" applyBorder="1" applyAlignment="1">
      <alignment horizontal="right" vertical="center"/>
    </xf>
    <xf numFmtId="41" fontId="17" fillId="2" borderId="1" xfId="1" applyFont="1" applyFill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41" fontId="17" fillId="3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17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7" fillId="0" borderId="1" xfId="0" applyNumberFormat="1" applyFont="1" applyBorder="1" applyAlignment="1">
      <alignment horizontal="right" vertical="center"/>
    </xf>
    <xf numFmtId="41" fontId="17" fillId="3" borderId="1" xfId="0" applyNumberFormat="1" applyFont="1" applyFill="1" applyBorder="1" applyAlignment="1">
      <alignment horizontal="right" vertical="center"/>
    </xf>
    <xf numFmtId="41" fontId="18" fillId="0" borderId="7" xfId="0" applyNumberFormat="1" applyFont="1" applyBorder="1" applyAlignment="1">
      <alignment horizontal="right" vertical="center"/>
    </xf>
    <xf numFmtId="41" fontId="17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8" fillId="0" borderId="12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Fill="1" applyBorder="1" applyAlignment="1">
      <alignment horizontal="right" vertical="center"/>
    </xf>
    <xf numFmtId="41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176" fontId="18" fillId="0" borderId="1" xfId="0" applyNumberFormat="1" applyFont="1" applyFill="1" applyBorder="1" applyAlignment="1">
      <alignment horizontal="right" vertical="center"/>
    </xf>
    <xf numFmtId="176" fontId="18" fillId="0" borderId="1" xfId="0" applyNumberFormat="1" applyFont="1" applyBorder="1" applyAlignment="1">
      <alignment horizontal="right" vertical="center"/>
    </xf>
    <xf numFmtId="41" fontId="18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8" fillId="0" borderId="1" xfId="0" applyNumberFormat="1" applyFont="1" applyBorder="1" applyAlignment="1">
      <alignment vertical="center"/>
    </xf>
    <xf numFmtId="176" fontId="18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7" fillId="0" borderId="5" xfId="1" applyFont="1" applyBorder="1" applyAlignment="1">
      <alignment vertical="center"/>
    </xf>
    <xf numFmtId="41" fontId="17" fillId="2" borderId="5" xfId="1" applyFont="1" applyFill="1" applyBorder="1" applyAlignment="1">
      <alignment vertical="center"/>
    </xf>
    <xf numFmtId="41" fontId="18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7" fillId="3" borderId="5" xfId="1" applyFont="1" applyFill="1" applyBorder="1" applyAlignment="1">
      <alignment vertical="center"/>
    </xf>
    <xf numFmtId="41" fontId="18" fillId="0" borderId="7" xfId="1" applyFont="1" applyBorder="1" applyAlignment="1">
      <alignment horizontal="right" vertical="center"/>
    </xf>
    <xf numFmtId="41" fontId="17" fillId="0" borderId="8" xfId="1" applyFont="1" applyBorder="1" applyAlignment="1">
      <alignment vertical="center"/>
    </xf>
    <xf numFmtId="41" fontId="17" fillId="5" borderId="4" xfId="1" applyFont="1" applyFill="1" applyBorder="1" applyAlignment="1">
      <alignment horizontal="right" vertical="center"/>
    </xf>
    <xf numFmtId="41" fontId="17" fillId="5" borderId="6" xfId="1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right" vertical="center"/>
    </xf>
    <xf numFmtId="177" fontId="17" fillId="2" borderId="1" xfId="1" applyNumberFormat="1" applyFont="1" applyFill="1" applyBorder="1" applyAlignment="1">
      <alignment horizontal="right" vertical="center"/>
    </xf>
    <xf numFmtId="177" fontId="17" fillId="0" borderId="1" xfId="1" applyNumberFormat="1" applyFont="1" applyBorder="1" applyAlignment="1">
      <alignment horizontal="right" vertical="center"/>
    </xf>
    <xf numFmtId="177" fontId="17" fillId="3" borderId="1" xfId="1" applyNumberFormat="1" applyFont="1" applyFill="1" applyBorder="1" applyAlignment="1">
      <alignment horizontal="right" vertical="center"/>
    </xf>
    <xf numFmtId="177" fontId="17" fillId="5" borderId="4" xfId="1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" xfId="21" applyFont="1" applyFill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22" applyFont="1" applyBorder="1">
      <alignment vertical="center"/>
    </xf>
    <xf numFmtId="41" fontId="18" fillId="0" borderId="1" xfId="1" applyFont="1" applyBorder="1" applyAlignment="1">
      <alignment horizontal="right" vertical="center" wrapText="1"/>
    </xf>
    <xf numFmtId="41" fontId="20" fillId="0" borderId="12" xfId="22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31" xfId="71" applyFont="1" applyBorder="1">
      <alignment vertical="center"/>
    </xf>
    <xf numFmtId="41" fontId="21" fillId="0" borderId="31" xfId="71" applyFont="1" applyBorder="1">
      <alignment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vertical="center"/>
    </xf>
    <xf numFmtId="41" fontId="18" fillId="0" borderId="12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vertical="center"/>
    </xf>
    <xf numFmtId="41" fontId="18" fillId="0" borderId="12" xfId="21" applyFont="1" applyFill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1" xfId="21" applyFont="1" applyBorder="1" applyAlignment="1">
      <alignment horizontal="right" vertical="center"/>
    </xf>
    <xf numFmtId="41" fontId="18" fillId="0" borderId="7" xfId="2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7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177" fontId="18" fillId="0" borderId="1" xfId="1" applyNumberFormat="1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27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9" fillId="0" borderId="1" xfId="1" applyFont="1" applyBorder="1">
      <alignment vertical="center"/>
    </xf>
    <xf numFmtId="41" fontId="20" fillId="0" borderId="31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20" fillId="0" borderId="12" xfId="711" applyFont="1" applyBorder="1">
      <alignment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Border="1" applyAlignment="1">
      <alignment horizontal="right" vertical="center"/>
    </xf>
    <xf numFmtId="41" fontId="18" fillId="0" borderId="1" xfId="1" applyFont="1" applyFill="1" applyBorder="1" applyAlignment="1">
      <alignment horizontal="right" vertical="center"/>
    </xf>
    <xf numFmtId="41" fontId="18" fillId="0" borderId="7" xfId="1" applyFont="1" applyBorder="1" applyAlignment="1">
      <alignment horizontal="right" vertical="center"/>
    </xf>
  </cellXfs>
  <cellStyles count="808">
    <cellStyle name="쉼표 [0]" xfId="1" builtinId="6"/>
    <cellStyle name="쉼표 [0] 2" xfId="5"/>
    <cellStyle name="쉼표 [0] 2 2" xfId="21"/>
    <cellStyle name="쉼표 [0] 3" xfId="3"/>
    <cellStyle name="쉼표 [0] 3 10" xfId="169"/>
    <cellStyle name="쉼표 [0] 3 11" xfId="329"/>
    <cellStyle name="쉼표 [0] 3 12" xfId="489"/>
    <cellStyle name="쉼표 [0] 3 13" xfId="649"/>
    <cellStyle name="쉼표 [0] 3 2" xfId="8"/>
    <cellStyle name="쉼표 [0] 3 2 10" xfId="331"/>
    <cellStyle name="쉼표 [0] 3 2 11" xfId="491"/>
    <cellStyle name="쉼표 [0] 3 2 12" xfId="651"/>
    <cellStyle name="쉼표 [0] 3 2 2" xfId="12"/>
    <cellStyle name="쉼표 [0] 3 2 2 10" xfId="495"/>
    <cellStyle name="쉼표 [0] 3 2 2 11" xfId="655"/>
    <cellStyle name="쉼표 [0] 3 2 2 2" xfId="20"/>
    <cellStyle name="쉼표 [0] 3 2 2 2 10" xfId="663"/>
    <cellStyle name="쉼표 [0] 3 2 2 2 2" xfId="22"/>
    <cellStyle name="쉼표 [0] 3 2 2 2 2 2" xfId="71"/>
    <cellStyle name="쉼표 [0] 3 2 2 2 2 2 2" xfId="231"/>
    <cellStyle name="쉼표 [0] 3 2 2 2 2 2 3" xfId="391"/>
    <cellStyle name="쉼표 [0] 3 2 2 2 2 2 4" xfId="551"/>
    <cellStyle name="쉼표 [0] 3 2 2 2 2 2 5" xfId="711"/>
    <cellStyle name="쉼표 [0] 3 2 2 2 2 3" xfId="103"/>
    <cellStyle name="쉼표 [0] 3 2 2 2 2 3 2" xfId="263"/>
    <cellStyle name="쉼표 [0] 3 2 2 2 2 3 3" xfId="423"/>
    <cellStyle name="쉼표 [0] 3 2 2 2 2 3 4" xfId="583"/>
    <cellStyle name="쉼표 [0] 3 2 2 2 2 3 5" xfId="743"/>
    <cellStyle name="쉼표 [0] 3 2 2 2 2 4" xfId="135"/>
    <cellStyle name="쉼표 [0] 3 2 2 2 2 4 2" xfId="295"/>
    <cellStyle name="쉼표 [0] 3 2 2 2 2 4 3" xfId="455"/>
    <cellStyle name="쉼표 [0] 3 2 2 2 2 4 4" xfId="615"/>
    <cellStyle name="쉼표 [0] 3 2 2 2 2 4 5" xfId="775"/>
    <cellStyle name="쉼표 [0] 3 2 2 2 2 5" xfId="167"/>
    <cellStyle name="쉼표 [0] 3 2 2 2 2 5 2" xfId="327"/>
    <cellStyle name="쉼표 [0] 3 2 2 2 2 5 3" xfId="487"/>
    <cellStyle name="쉼표 [0] 3 2 2 2 2 5 4" xfId="647"/>
    <cellStyle name="쉼표 [0] 3 2 2 2 2 5 5" xfId="807"/>
    <cellStyle name="쉼표 [0] 3 2 2 2 2 6" xfId="184"/>
    <cellStyle name="쉼표 [0] 3 2 2 2 2 7" xfId="344"/>
    <cellStyle name="쉼표 [0] 3 2 2 2 2 8" xfId="504"/>
    <cellStyle name="쉼표 [0] 3 2 2 2 2 9" xfId="664"/>
    <cellStyle name="쉼표 [0] 3 2 2 2 3" xfId="55"/>
    <cellStyle name="쉼표 [0] 3 2 2 2 3 2" xfId="215"/>
    <cellStyle name="쉼표 [0] 3 2 2 2 3 3" xfId="375"/>
    <cellStyle name="쉼표 [0] 3 2 2 2 3 4" xfId="535"/>
    <cellStyle name="쉼표 [0] 3 2 2 2 3 5" xfId="695"/>
    <cellStyle name="쉼표 [0] 3 2 2 2 4" xfId="87"/>
    <cellStyle name="쉼표 [0] 3 2 2 2 4 2" xfId="247"/>
    <cellStyle name="쉼표 [0] 3 2 2 2 4 3" xfId="407"/>
    <cellStyle name="쉼표 [0] 3 2 2 2 4 4" xfId="567"/>
    <cellStyle name="쉼표 [0] 3 2 2 2 4 5" xfId="727"/>
    <cellStyle name="쉼표 [0] 3 2 2 2 5" xfId="119"/>
    <cellStyle name="쉼표 [0] 3 2 2 2 5 2" xfId="279"/>
    <cellStyle name="쉼표 [0] 3 2 2 2 5 3" xfId="439"/>
    <cellStyle name="쉼표 [0] 3 2 2 2 5 4" xfId="599"/>
    <cellStyle name="쉼표 [0] 3 2 2 2 5 5" xfId="759"/>
    <cellStyle name="쉼표 [0] 3 2 2 2 6" xfId="151"/>
    <cellStyle name="쉼표 [0] 3 2 2 2 6 2" xfId="311"/>
    <cellStyle name="쉼표 [0] 3 2 2 2 6 3" xfId="471"/>
    <cellStyle name="쉼표 [0] 3 2 2 2 6 4" xfId="631"/>
    <cellStyle name="쉼표 [0] 3 2 2 2 6 5" xfId="791"/>
    <cellStyle name="쉼표 [0] 3 2 2 2 7" xfId="183"/>
    <cellStyle name="쉼표 [0] 3 2 2 2 8" xfId="343"/>
    <cellStyle name="쉼표 [0] 3 2 2 2 9" xfId="503"/>
    <cellStyle name="쉼표 [0] 3 2 2 3" xfId="23"/>
    <cellStyle name="쉼표 [0] 3 2 2 3 2" xfId="63"/>
    <cellStyle name="쉼표 [0] 3 2 2 3 2 2" xfId="223"/>
    <cellStyle name="쉼표 [0] 3 2 2 3 2 3" xfId="383"/>
    <cellStyle name="쉼표 [0] 3 2 2 3 2 4" xfId="543"/>
    <cellStyle name="쉼표 [0] 3 2 2 3 2 5" xfId="703"/>
    <cellStyle name="쉼표 [0] 3 2 2 3 3" xfId="95"/>
    <cellStyle name="쉼표 [0] 3 2 2 3 3 2" xfId="255"/>
    <cellStyle name="쉼표 [0] 3 2 2 3 3 3" xfId="415"/>
    <cellStyle name="쉼표 [0] 3 2 2 3 3 4" xfId="575"/>
    <cellStyle name="쉼표 [0] 3 2 2 3 3 5" xfId="735"/>
    <cellStyle name="쉼표 [0] 3 2 2 3 4" xfId="127"/>
    <cellStyle name="쉼표 [0] 3 2 2 3 4 2" xfId="287"/>
    <cellStyle name="쉼표 [0] 3 2 2 3 4 3" xfId="447"/>
    <cellStyle name="쉼표 [0] 3 2 2 3 4 4" xfId="607"/>
    <cellStyle name="쉼표 [0] 3 2 2 3 4 5" xfId="767"/>
    <cellStyle name="쉼표 [0] 3 2 2 3 5" xfId="159"/>
    <cellStyle name="쉼표 [0] 3 2 2 3 5 2" xfId="319"/>
    <cellStyle name="쉼표 [0] 3 2 2 3 5 3" xfId="479"/>
    <cellStyle name="쉼표 [0] 3 2 2 3 5 4" xfId="639"/>
    <cellStyle name="쉼표 [0] 3 2 2 3 5 5" xfId="799"/>
    <cellStyle name="쉼표 [0] 3 2 2 3 6" xfId="185"/>
    <cellStyle name="쉼표 [0] 3 2 2 3 7" xfId="345"/>
    <cellStyle name="쉼표 [0] 3 2 2 3 8" xfId="505"/>
    <cellStyle name="쉼표 [0] 3 2 2 3 9" xfId="665"/>
    <cellStyle name="쉼표 [0] 3 2 2 4" xfId="47"/>
    <cellStyle name="쉼표 [0] 3 2 2 4 2" xfId="207"/>
    <cellStyle name="쉼표 [0] 3 2 2 4 3" xfId="367"/>
    <cellStyle name="쉼표 [0] 3 2 2 4 4" xfId="527"/>
    <cellStyle name="쉼표 [0] 3 2 2 4 5" xfId="687"/>
    <cellStyle name="쉼표 [0] 3 2 2 5" xfId="79"/>
    <cellStyle name="쉼표 [0] 3 2 2 5 2" xfId="239"/>
    <cellStyle name="쉼표 [0] 3 2 2 5 3" xfId="399"/>
    <cellStyle name="쉼표 [0] 3 2 2 5 4" xfId="559"/>
    <cellStyle name="쉼표 [0] 3 2 2 5 5" xfId="719"/>
    <cellStyle name="쉼표 [0] 3 2 2 6" xfId="111"/>
    <cellStyle name="쉼표 [0] 3 2 2 6 2" xfId="271"/>
    <cellStyle name="쉼표 [0] 3 2 2 6 3" xfId="431"/>
    <cellStyle name="쉼표 [0] 3 2 2 6 4" xfId="591"/>
    <cellStyle name="쉼표 [0] 3 2 2 6 5" xfId="751"/>
    <cellStyle name="쉼표 [0] 3 2 2 7" xfId="143"/>
    <cellStyle name="쉼표 [0] 3 2 2 7 2" xfId="303"/>
    <cellStyle name="쉼표 [0] 3 2 2 7 3" xfId="463"/>
    <cellStyle name="쉼표 [0] 3 2 2 7 4" xfId="623"/>
    <cellStyle name="쉼표 [0] 3 2 2 7 5" xfId="783"/>
    <cellStyle name="쉼표 [0] 3 2 2 8" xfId="175"/>
    <cellStyle name="쉼표 [0] 3 2 2 9" xfId="335"/>
    <cellStyle name="쉼표 [0] 3 2 3" xfId="16"/>
    <cellStyle name="쉼표 [0] 3 2 3 10" xfId="659"/>
    <cellStyle name="쉼표 [0] 3 2 3 2" xfId="24"/>
    <cellStyle name="쉼표 [0] 3 2 3 2 2" xfId="67"/>
    <cellStyle name="쉼표 [0] 3 2 3 2 2 2" xfId="227"/>
    <cellStyle name="쉼표 [0] 3 2 3 2 2 3" xfId="387"/>
    <cellStyle name="쉼표 [0] 3 2 3 2 2 4" xfId="547"/>
    <cellStyle name="쉼표 [0] 3 2 3 2 2 5" xfId="707"/>
    <cellStyle name="쉼표 [0] 3 2 3 2 3" xfId="99"/>
    <cellStyle name="쉼표 [0] 3 2 3 2 3 2" xfId="259"/>
    <cellStyle name="쉼표 [0] 3 2 3 2 3 3" xfId="419"/>
    <cellStyle name="쉼표 [0] 3 2 3 2 3 4" xfId="579"/>
    <cellStyle name="쉼표 [0] 3 2 3 2 3 5" xfId="739"/>
    <cellStyle name="쉼표 [0] 3 2 3 2 4" xfId="131"/>
    <cellStyle name="쉼표 [0] 3 2 3 2 4 2" xfId="291"/>
    <cellStyle name="쉼표 [0] 3 2 3 2 4 3" xfId="451"/>
    <cellStyle name="쉼표 [0] 3 2 3 2 4 4" xfId="611"/>
    <cellStyle name="쉼표 [0] 3 2 3 2 4 5" xfId="771"/>
    <cellStyle name="쉼표 [0] 3 2 3 2 5" xfId="163"/>
    <cellStyle name="쉼표 [0] 3 2 3 2 5 2" xfId="323"/>
    <cellStyle name="쉼표 [0] 3 2 3 2 5 3" xfId="483"/>
    <cellStyle name="쉼표 [0] 3 2 3 2 5 4" xfId="643"/>
    <cellStyle name="쉼표 [0] 3 2 3 2 5 5" xfId="803"/>
    <cellStyle name="쉼표 [0] 3 2 3 2 6" xfId="186"/>
    <cellStyle name="쉼표 [0] 3 2 3 2 7" xfId="346"/>
    <cellStyle name="쉼표 [0] 3 2 3 2 8" xfId="506"/>
    <cellStyle name="쉼표 [0] 3 2 3 2 9" xfId="666"/>
    <cellStyle name="쉼표 [0] 3 2 3 3" xfId="51"/>
    <cellStyle name="쉼표 [0] 3 2 3 3 2" xfId="211"/>
    <cellStyle name="쉼표 [0] 3 2 3 3 3" xfId="371"/>
    <cellStyle name="쉼표 [0] 3 2 3 3 4" xfId="531"/>
    <cellStyle name="쉼표 [0] 3 2 3 3 5" xfId="691"/>
    <cellStyle name="쉼표 [0] 3 2 3 4" xfId="83"/>
    <cellStyle name="쉼표 [0] 3 2 3 4 2" xfId="243"/>
    <cellStyle name="쉼표 [0] 3 2 3 4 3" xfId="403"/>
    <cellStyle name="쉼표 [0] 3 2 3 4 4" xfId="563"/>
    <cellStyle name="쉼표 [0] 3 2 3 4 5" xfId="723"/>
    <cellStyle name="쉼표 [0] 3 2 3 5" xfId="115"/>
    <cellStyle name="쉼표 [0] 3 2 3 5 2" xfId="275"/>
    <cellStyle name="쉼표 [0] 3 2 3 5 3" xfId="435"/>
    <cellStyle name="쉼표 [0] 3 2 3 5 4" xfId="595"/>
    <cellStyle name="쉼표 [0] 3 2 3 5 5" xfId="755"/>
    <cellStyle name="쉼표 [0] 3 2 3 6" xfId="147"/>
    <cellStyle name="쉼표 [0] 3 2 3 6 2" xfId="307"/>
    <cellStyle name="쉼표 [0] 3 2 3 6 3" xfId="467"/>
    <cellStyle name="쉼표 [0] 3 2 3 6 4" xfId="627"/>
    <cellStyle name="쉼표 [0] 3 2 3 6 5" xfId="787"/>
    <cellStyle name="쉼표 [0] 3 2 3 7" xfId="179"/>
    <cellStyle name="쉼표 [0] 3 2 3 8" xfId="339"/>
    <cellStyle name="쉼표 [0] 3 2 3 9" xfId="499"/>
    <cellStyle name="쉼표 [0] 3 2 4" xfId="25"/>
    <cellStyle name="쉼표 [0] 3 2 4 2" xfId="59"/>
    <cellStyle name="쉼표 [0] 3 2 4 2 2" xfId="219"/>
    <cellStyle name="쉼표 [0] 3 2 4 2 3" xfId="379"/>
    <cellStyle name="쉼표 [0] 3 2 4 2 4" xfId="539"/>
    <cellStyle name="쉼표 [0] 3 2 4 2 5" xfId="699"/>
    <cellStyle name="쉼표 [0] 3 2 4 3" xfId="91"/>
    <cellStyle name="쉼표 [0] 3 2 4 3 2" xfId="251"/>
    <cellStyle name="쉼표 [0] 3 2 4 3 3" xfId="411"/>
    <cellStyle name="쉼표 [0] 3 2 4 3 4" xfId="571"/>
    <cellStyle name="쉼표 [0] 3 2 4 3 5" xfId="731"/>
    <cellStyle name="쉼표 [0] 3 2 4 4" xfId="123"/>
    <cellStyle name="쉼표 [0] 3 2 4 4 2" xfId="283"/>
    <cellStyle name="쉼표 [0] 3 2 4 4 3" xfId="443"/>
    <cellStyle name="쉼표 [0] 3 2 4 4 4" xfId="603"/>
    <cellStyle name="쉼표 [0] 3 2 4 4 5" xfId="763"/>
    <cellStyle name="쉼표 [0] 3 2 4 5" xfId="155"/>
    <cellStyle name="쉼표 [0] 3 2 4 5 2" xfId="315"/>
    <cellStyle name="쉼표 [0] 3 2 4 5 3" xfId="475"/>
    <cellStyle name="쉼표 [0] 3 2 4 5 4" xfId="635"/>
    <cellStyle name="쉼표 [0] 3 2 4 5 5" xfId="795"/>
    <cellStyle name="쉼표 [0] 3 2 4 6" xfId="187"/>
    <cellStyle name="쉼표 [0] 3 2 4 7" xfId="347"/>
    <cellStyle name="쉼표 [0] 3 2 4 8" xfId="507"/>
    <cellStyle name="쉼표 [0] 3 2 4 9" xfId="667"/>
    <cellStyle name="쉼표 [0] 3 2 5" xfId="43"/>
    <cellStyle name="쉼표 [0] 3 2 5 2" xfId="203"/>
    <cellStyle name="쉼표 [0] 3 2 5 3" xfId="363"/>
    <cellStyle name="쉼표 [0] 3 2 5 4" xfId="523"/>
    <cellStyle name="쉼표 [0] 3 2 5 5" xfId="683"/>
    <cellStyle name="쉼표 [0] 3 2 6" xfId="75"/>
    <cellStyle name="쉼표 [0] 3 2 6 2" xfId="235"/>
    <cellStyle name="쉼표 [0] 3 2 6 3" xfId="395"/>
    <cellStyle name="쉼표 [0] 3 2 6 4" xfId="555"/>
    <cellStyle name="쉼표 [0] 3 2 6 5" xfId="715"/>
    <cellStyle name="쉼표 [0] 3 2 7" xfId="107"/>
    <cellStyle name="쉼표 [0] 3 2 7 2" xfId="267"/>
    <cellStyle name="쉼표 [0] 3 2 7 3" xfId="427"/>
    <cellStyle name="쉼표 [0] 3 2 7 4" xfId="587"/>
    <cellStyle name="쉼표 [0] 3 2 7 5" xfId="747"/>
    <cellStyle name="쉼표 [0] 3 2 8" xfId="139"/>
    <cellStyle name="쉼표 [0] 3 2 8 2" xfId="299"/>
    <cellStyle name="쉼표 [0] 3 2 8 3" xfId="459"/>
    <cellStyle name="쉼표 [0] 3 2 8 4" xfId="619"/>
    <cellStyle name="쉼표 [0] 3 2 8 5" xfId="779"/>
    <cellStyle name="쉼표 [0] 3 2 9" xfId="171"/>
    <cellStyle name="쉼표 [0] 3 3" xfId="10"/>
    <cellStyle name="쉼표 [0] 3 3 10" xfId="493"/>
    <cellStyle name="쉼표 [0] 3 3 11" xfId="653"/>
    <cellStyle name="쉼표 [0] 3 3 2" xfId="18"/>
    <cellStyle name="쉼표 [0] 3 3 2 10" xfId="661"/>
    <cellStyle name="쉼표 [0] 3 3 2 2" xfId="26"/>
    <cellStyle name="쉼표 [0] 3 3 2 2 2" xfId="69"/>
    <cellStyle name="쉼표 [0] 3 3 2 2 2 2" xfId="229"/>
    <cellStyle name="쉼표 [0] 3 3 2 2 2 3" xfId="389"/>
    <cellStyle name="쉼표 [0] 3 3 2 2 2 4" xfId="549"/>
    <cellStyle name="쉼표 [0] 3 3 2 2 2 5" xfId="709"/>
    <cellStyle name="쉼표 [0] 3 3 2 2 3" xfId="101"/>
    <cellStyle name="쉼표 [0] 3 3 2 2 3 2" xfId="261"/>
    <cellStyle name="쉼표 [0] 3 3 2 2 3 3" xfId="421"/>
    <cellStyle name="쉼표 [0] 3 3 2 2 3 4" xfId="581"/>
    <cellStyle name="쉼표 [0] 3 3 2 2 3 5" xfId="741"/>
    <cellStyle name="쉼표 [0] 3 3 2 2 4" xfId="133"/>
    <cellStyle name="쉼표 [0] 3 3 2 2 4 2" xfId="293"/>
    <cellStyle name="쉼표 [0] 3 3 2 2 4 3" xfId="453"/>
    <cellStyle name="쉼표 [0] 3 3 2 2 4 4" xfId="613"/>
    <cellStyle name="쉼표 [0] 3 3 2 2 4 5" xfId="773"/>
    <cellStyle name="쉼표 [0] 3 3 2 2 5" xfId="165"/>
    <cellStyle name="쉼표 [0] 3 3 2 2 5 2" xfId="325"/>
    <cellStyle name="쉼표 [0] 3 3 2 2 5 3" xfId="485"/>
    <cellStyle name="쉼표 [0] 3 3 2 2 5 4" xfId="645"/>
    <cellStyle name="쉼표 [0] 3 3 2 2 5 5" xfId="805"/>
    <cellStyle name="쉼표 [0] 3 3 2 2 6" xfId="188"/>
    <cellStyle name="쉼표 [0] 3 3 2 2 7" xfId="348"/>
    <cellStyle name="쉼표 [0] 3 3 2 2 8" xfId="508"/>
    <cellStyle name="쉼표 [0] 3 3 2 2 9" xfId="668"/>
    <cellStyle name="쉼표 [0] 3 3 2 3" xfId="53"/>
    <cellStyle name="쉼표 [0] 3 3 2 3 2" xfId="213"/>
    <cellStyle name="쉼표 [0] 3 3 2 3 3" xfId="373"/>
    <cellStyle name="쉼표 [0] 3 3 2 3 4" xfId="533"/>
    <cellStyle name="쉼표 [0] 3 3 2 3 5" xfId="693"/>
    <cellStyle name="쉼표 [0] 3 3 2 4" xfId="85"/>
    <cellStyle name="쉼표 [0] 3 3 2 4 2" xfId="245"/>
    <cellStyle name="쉼표 [0] 3 3 2 4 3" xfId="405"/>
    <cellStyle name="쉼표 [0] 3 3 2 4 4" xfId="565"/>
    <cellStyle name="쉼표 [0] 3 3 2 4 5" xfId="725"/>
    <cellStyle name="쉼표 [0] 3 3 2 5" xfId="117"/>
    <cellStyle name="쉼표 [0] 3 3 2 5 2" xfId="277"/>
    <cellStyle name="쉼표 [0] 3 3 2 5 3" xfId="437"/>
    <cellStyle name="쉼표 [0] 3 3 2 5 4" xfId="597"/>
    <cellStyle name="쉼표 [0] 3 3 2 5 5" xfId="757"/>
    <cellStyle name="쉼표 [0] 3 3 2 6" xfId="149"/>
    <cellStyle name="쉼표 [0] 3 3 2 6 2" xfId="309"/>
    <cellStyle name="쉼표 [0] 3 3 2 6 3" xfId="469"/>
    <cellStyle name="쉼표 [0] 3 3 2 6 4" xfId="629"/>
    <cellStyle name="쉼표 [0] 3 3 2 6 5" xfId="789"/>
    <cellStyle name="쉼표 [0] 3 3 2 7" xfId="181"/>
    <cellStyle name="쉼표 [0] 3 3 2 8" xfId="341"/>
    <cellStyle name="쉼표 [0] 3 3 2 9" xfId="501"/>
    <cellStyle name="쉼표 [0] 3 3 3" xfId="27"/>
    <cellStyle name="쉼표 [0] 3 3 3 2" xfId="61"/>
    <cellStyle name="쉼표 [0] 3 3 3 2 2" xfId="221"/>
    <cellStyle name="쉼표 [0] 3 3 3 2 3" xfId="381"/>
    <cellStyle name="쉼표 [0] 3 3 3 2 4" xfId="541"/>
    <cellStyle name="쉼표 [0] 3 3 3 2 5" xfId="701"/>
    <cellStyle name="쉼표 [0] 3 3 3 3" xfId="93"/>
    <cellStyle name="쉼표 [0] 3 3 3 3 2" xfId="253"/>
    <cellStyle name="쉼표 [0] 3 3 3 3 3" xfId="413"/>
    <cellStyle name="쉼표 [0] 3 3 3 3 4" xfId="573"/>
    <cellStyle name="쉼표 [0] 3 3 3 3 5" xfId="733"/>
    <cellStyle name="쉼표 [0] 3 3 3 4" xfId="125"/>
    <cellStyle name="쉼표 [0] 3 3 3 4 2" xfId="285"/>
    <cellStyle name="쉼표 [0] 3 3 3 4 3" xfId="445"/>
    <cellStyle name="쉼표 [0] 3 3 3 4 4" xfId="605"/>
    <cellStyle name="쉼표 [0] 3 3 3 4 5" xfId="765"/>
    <cellStyle name="쉼표 [0] 3 3 3 5" xfId="157"/>
    <cellStyle name="쉼표 [0] 3 3 3 5 2" xfId="317"/>
    <cellStyle name="쉼표 [0] 3 3 3 5 3" xfId="477"/>
    <cellStyle name="쉼표 [0] 3 3 3 5 4" xfId="637"/>
    <cellStyle name="쉼표 [0] 3 3 3 5 5" xfId="797"/>
    <cellStyle name="쉼표 [0] 3 3 3 6" xfId="189"/>
    <cellStyle name="쉼표 [0] 3 3 3 7" xfId="349"/>
    <cellStyle name="쉼표 [0] 3 3 3 8" xfId="509"/>
    <cellStyle name="쉼표 [0] 3 3 3 9" xfId="669"/>
    <cellStyle name="쉼표 [0] 3 3 4" xfId="45"/>
    <cellStyle name="쉼표 [0] 3 3 4 2" xfId="205"/>
    <cellStyle name="쉼표 [0] 3 3 4 3" xfId="365"/>
    <cellStyle name="쉼표 [0] 3 3 4 4" xfId="525"/>
    <cellStyle name="쉼표 [0] 3 3 4 5" xfId="685"/>
    <cellStyle name="쉼표 [0] 3 3 5" xfId="77"/>
    <cellStyle name="쉼표 [0] 3 3 5 2" xfId="237"/>
    <cellStyle name="쉼표 [0] 3 3 5 3" xfId="397"/>
    <cellStyle name="쉼표 [0] 3 3 5 4" xfId="557"/>
    <cellStyle name="쉼표 [0] 3 3 5 5" xfId="717"/>
    <cellStyle name="쉼표 [0] 3 3 6" xfId="109"/>
    <cellStyle name="쉼표 [0] 3 3 6 2" xfId="269"/>
    <cellStyle name="쉼표 [0] 3 3 6 3" xfId="429"/>
    <cellStyle name="쉼표 [0] 3 3 6 4" xfId="589"/>
    <cellStyle name="쉼표 [0] 3 3 6 5" xfId="749"/>
    <cellStyle name="쉼표 [0] 3 3 7" xfId="141"/>
    <cellStyle name="쉼표 [0] 3 3 7 2" xfId="301"/>
    <cellStyle name="쉼표 [0] 3 3 7 3" xfId="461"/>
    <cellStyle name="쉼표 [0] 3 3 7 4" xfId="621"/>
    <cellStyle name="쉼표 [0] 3 3 7 5" xfId="781"/>
    <cellStyle name="쉼표 [0] 3 3 8" xfId="173"/>
    <cellStyle name="쉼표 [0] 3 3 9" xfId="333"/>
    <cellStyle name="쉼표 [0] 3 4" xfId="14"/>
    <cellStyle name="쉼표 [0] 3 4 10" xfId="657"/>
    <cellStyle name="쉼표 [0] 3 4 2" xfId="28"/>
    <cellStyle name="쉼표 [0] 3 4 2 2" xfId="65"/>
    <cellStyle name="쉼표 [0] 3 4 2 2 2" xfId="225"/>
    <cellStyle name="쉼표 [0] 3 4 2 2 3" xfId="385"/>
    <cellStyle name="쉼표 [0] 3 4 2 2 4" xfId="545"/>
    <cellStyle name="쉼표 [0] 3 4 2 2 5" xfId="705"/>
    <cellStyle name="쉼표 [0] 3 4 2 3" xfId="97"/>
    <cellStyle name="쉼표 [0] 3 4 2 3 2" xfId="257"/>
    <cellStyle name="쉼표 [0] 3 4 2 3 3" xfId="417"/>
    <cellStyle name="쉼표 [0] 3 4 2 3 4" xfId="577"/>
    <cellStyle name="쉼표 [0] 3 4 2 3 5" xfId="737"/>
    <cellStyle name="쉼표 [0] 3 4 2 4" xfId="129"/>
    <cellStyle name="쉼표 [0] 3 4 2 4 2" xfId="289"/>
    <cellStyle name="쉼표 [0] 3 4 2 4 3" xfId="449"/>
    <cellStyle name="쉼표 [0] 3 4 2 4 4" xfId="609"/>
    <cellStyle name="쉼표 [0] 3 4 2 4 5" xfId="769"/>
    <cellStyle name="쉼표 [0] 3 4 2 5" xfId="161"/>
    <cellStyle name="쉼표 [0] 3 4 2 5 2" xfId="321"/>
    <cellStyle name="쉼표 [0] 3 4 2 5 3" xfId="481"/>
    <cellStyle name="쉼표 [0] 3 4 2 5 4" xfId="641"/>
    <cellStyle name="쉼표 [0] 3 4 2 5 5" xfId="801"/>
    <cellStyle name="쉼표 [0] 3 4 2 6" xfId="190"/>
    <cellStyle name="쉼표 [0] 3 4 2 7" xfId="350"/>
    <cellStyle name="쉼표 [0] 3 4 2 8" xfId="510"/>
    <cellStyle name="쉼표 [0] 3 4 2 9" xfId="670"/>
    <cellStyle name="쉼표 [0] 3 4 3" xfId="49"/>
    <cellStyle name="쉼표 [0] 3 4 3 2" xfId="209"/>
    <cellStyle name="쉼표 [0] 3 4 3 3" xfId="369"/>
    <cellStyle name="쉼표 [0] 3 4 3 4" xfId="529"/>
    <cellStyle name="쉼표 [0] 3 4 3 5" xfId="689"/>
    <cellStyle name="쉼표 [0] 3 4 4" xfId="81"/>
    <cellStyle name="쉼표 [0] 3 4 4 2" xfId="241"/>
    <cellStyle name="쉼표 [0] 3 4 4 3" xfId="401"/>
    <cellStyle name="쉼표 [0] 3 4 4 4" xfId="561"/>
    <cellStyle name="쉼표 [0] 3 4 4 5" xfId="721"/>
    <cellStyle name="쉼표 [0] 3 4 5" xfId="113"/>
    <cellStyle name="쉼표 [0] 3 4 5 2" xfId="273"/>
    <cellStyle name="쉼표 [0] 3 4 5 3" xfId="433"/>
    <cellStyle name="쉼표 [0] 3 4 5 4" xfId="593"/>
    <cellStyle name="쉼표 [0] 3 4 5 5" xfId="753"/>
    <cellStyle name="쉼표 [0] 3 4 6" xfId="145"/>
    <cellStyle name="쉼표 [0] 3 4 6 2" xfId="305"/>
    <cellStyle name="쉼표 [0] 3 4 6 3" xfId="465"/>
    <cellStyle name="쉼표 [0] 3 4 6 4" xfId="625"/>
    <cellStyle name="쉼표 [0] 3 4 6 5" xfId="785"/>
    <cellStyle name="쉼표 [0] 3 4 7" xfId="177"/>
    <cellStyle name="쉼표 [0] 3 4 8" xfId="337"/>
    <cellStyle name="쉼표 [0] 3 4 9" xfId="497"/>
    <cellStyle name="쉼표 [0] 3 5" xfId="29"/>
    <cellStyle name="쉼표 [0] 3 5 2" xfId="57"/>
    <cellStyle name="쉼표 [0] 3 5 2 2" xfId="217"/>
    <cellStyle name="쉼표 [0] 3 5 2 3" xfId="377"/>
    <cellStyle name="쉼표 [0] 3 5 2 4" xfId="537"/>
    <cellStyle name="쉼표 [0] 3 5 2 5" xfId="697"/>
    <cellStyle name="쉼표 [0] 3 5 3" xfId="89"/>
    <cellStyle name="쉼표 [0] 3 5 3 2" xfId="249"/>
    <cellStyle name="쉼표 [0] 3 5 3 3" xfId="409"/>
    <cellStyle name="쉼표 [0] 3 5 3 4" xfId="569"/>
    <cellStyle name="쉼표 [0] 3 5 3 5" xfId="729"/>
    <cellStyle name="쉼표 [0] 3 5 4" xfId="121"/>
    <cellStyle name="쉼표 [0] 3 5 4 2" xfId="281"/>
    <cellStyle name="쉼표 [0] 3 5 4 3" xfId="441"/>
    <cellStyle name="쉼표 [0] 3 5 4 4" xfId="601"/>
    <cellStyle name="쉼표 [0] 3 5 4 5" xfId="761"/>
    <cellStyle name="쉼표 [0] 3 5 5" xfId="153"/>
    <cellStyle name="쉼표 [0] 3 5 5 2" xfId="313"/>
    <cellStyle name="쉼표 [0] 3 5 5 3" xfId="473"/>
    <cellStyle name="쉼표 [0] 3 5 5 4" xfId="633"/>
    <cellStyle name="쉼표 [0] 3 5 5 5" xfId="793"/>
    <cellStyle name="쉼표 [0] 3 5 6" xfId="191"/>
    <cellStyle name="쉼표 [0] 3 5 7" xfId="351"/>
    <cellStyle name="쉼표 [0] 3 5 8" xfId="511"/>
    <cellStyle name="쉼표 [0] 3 5 9" xfId="671"/>
    <cellStyle name="쉼표 [0] 3 6" xfId="41"/>
    <cellStyle name="쉼표 [0] 3 6 2" xfId="201"/>
    <cellStyle name="쉼표 [0] 3 6 3" xfId="361"/>
    <cellStyle name="쉼표 [0] 3 6 4" xfId="521"/>
    <cellStyle name="쉼표 [0] 3 6 5" xfId="681"/>
    <cellStyle name="쉼표 [0] 3 7" xfId="73"/>
    <cellStyle name="쉼표 [0] 3 7 2" xfId="233"/>
    <cellStyle name="쉼표 [0] 3 7 3" xfId="393"/>
    <cellStyle name="쉼표 [0] 3 7 4" xfId="553"/>
    <cellStyle name="쉼표 [0] 3 7 5" xfId="713"/>
    <cellStyle name="쉼표 [0] 3 8" xfId="105"/>
    <cellStyle name="쉼표 [0] 3 8 2" xfId="265"/>
    <cellStyle name="쉼표 [0] 3 8 3" xfId="425"/>
    <cellStyle name="쉼표 [0] 3 8 4" xfId="585"/>
    <cellStyle name="쉼표 [0] 3 8 5" xfId="745"/>
    <cellStyle name="쉼표 [0] 3 9" xfId="137"/>
    <cellStyle name="쉼표 [0] 3 9 2" xfId="297"/>
    <cellStyle name="쉼표 [0] 3 9 3" xfId="457"/>
    <cellStyle name="쉼표 [0] 3 9 4" xfId="617"/>
    <cellStyle name="쉼표 [0] 3 9 5" xfId="777"/>
    <cellStyle name="쉼표 [0] 4" xfId="30"/>
    <cellStyle name="쉼표 2" xfId="6"/>
    <cellStyle name="쉼표 2 2" xfId="31"/>
    <cellStyle name="표준" xfId="0" builtinId="0"/>
    <cellStyle name="표준 2" xfId="4"/>
    <cellStyle name="표준 3" xfId="2"/>
    <cellStyle name="표준 3 10" xfId="168"/>
    <cellStyle name="표준 3 11" xfId="328"/>
    <cellStyle name="표준 3 12" xfId="488"/>
    <cellStyle name="표준 3 13" xfId="648"/>
    <cellStyle name="표준 3 2" xfId="7"/>
    <cellStyle name="표준 3 2 10" xfId="330"/>
    <cellStyle name="표준 3 2 11" xfId="490"/>
    <cellStyle name="표준 3 2 12" xfId="650"/>
    <cellStyle name="표준 3 2 2" xfId="11"/>
    <cellStyle name="표준 3 2 2 10" xfId="494"/>
    <cellStyle name="표준 3 2 2 11" xfId="654"/>
    <cellStyle name="표준 3 2 2 2" xfId="19"/>
    <cellStyle name="표준 3 2 2 2 10" xfId="662"/>
    <cellStyle name="표준 3 2 2 2 2" xfId="32"/>
    <cellStyle name="표준 3 2 2 2 2 2" xfId="70"/>
    <cellStyle name="표준 3 2 2 2 2 2 2" xfId="230"/>
    <cellStyle name="표준 3 2 2 2 2 2 3" xfId="390"/>
    <cellStyle name="표준 3 2 2 2 2 2 4" xfId="550"/>
    <cellStyle name="표준 3 2 2 2 2 2 5" xfId="710"/>
    <cellStyle name="표준 3 2 2 2 2 3" xfId="102"/>
    <cellStyle name="표준 3 2 2 2 2 3 2" xfId="262"/>
    <cellStyle name="표준 3 2 2 2 2 3 3" xfId="422"/>
    <cellStyle name="표준 3 2 2 2 2 3 4" xfId="582"/>
    <cellStyle name="표준 3 2 2 2 2 3 5" xfId="742"/>
    <cellStyle name="표준 3 2 2 2 2 4" xfId="134"/>
    <cellStyle name="표준 3 2 2 2 2 4 2" xfId="294"/>
    <cellStyle name="표준 3 2 2 2 2 4 3" xfId="454"/>
    <cellStyle name="표준 3 2 2 2 2 4 4" xfId="614"/>
    <cellStyle name="표준 3 2 2 2 2 4 5" xfId="774"/>
    <cellStyle name="표준 3 2 2 2 2 5" xfId="166"/>
    <cellStyle name="표준 3 2 2 2 2 5 2" xfId="326"/>
    <cellStyle name="표준 3 2 2 2 2 5 3" xfId="486"/>
    <cellStyle name="표준 3 2 2 2 2 5 4" xfId="646"/>
    <cellStyle name="표준 3 2 2 2 2 5 5" xfId="806"/>
    <cellStyle name="표준 3 2 2 2 2 6" xfId="192"/>
    <cellStyle name="표준 3 2 2 2 2 7" xfId="352"/>
    <cellStyle name="표준 3 2 2 2 2 8" xfId="512"/>
    <cellStyle name="표준 3 2 2 2 2 9" xfId="672"/>
    <cellStyle name="표준 3 2 2 2 3" xfId="54"/>
    <cellStyle name="표준 3 2 2 2 3 2" xfId="214"/>
    <cellStyle name="표준 3 2 2 2 3 3" xfId="374"/>
    <cellStyle name="표준 3 2 2 2 3 4" xfId="534"/>
    <cellStyle name="표준 3 2 2 2 3 5" xfId="694"/>
    <cellStyle name="표준 3 2 2 2 4" xfId="86"/>
    <cellStyle name="표준 3 2 2 2 4 2" xfId="246"/>
    <cellStyle name="표준 3 2 2 2 4 3" xfId="406"/>
    <cellStyle name="표준 3 2 2 2 4 4" xfId="566"/>
    <cellStyle name="표준 3 2 2 2 4 5" xfId="726"/>
    <cellStyle name="표준 3 2 2 2 5" xfId="118"/>
    <cellStyle name="표준 3 2 2 2 5 2" xfId="278"/>
    <cellStyle name="표준 3 2 2 2 5 3" xfId="438"/>
    <cellStyle name="표준 3 2 2 2 5 4" xfId="598"/>
    <cellStyle name="표준 3 2 2 2 5 5" xfId="758"/>
    <cellStyle name="표준 3 2 2 2 6" xfId="150"/>
    <cellStyle name="표준 3 2 2 2 6 2" xfId="310"/>
    <cellStyle name="표준 3 2 2 2 6 3" xfId="470"/>
    <cellStyle name="표준 3 2 2 2 6 4" xfId="630"/>
    <cellStyle name="표준 3 2 2 2 6 5" xfId="790"/>
    <cellStyle name="표준 3 2 2 2 7" xfId="182"/>
    <cellStyle name="표준 3 2 2 2 8" xfId="342"/>
    <cellStyle name="표준 3 2 2 2 9" xfId="502"/>
    <cellStyle name="표준 3 2 2 3" xfId="33"/>
    <cellStyle name="표준 3 2 2 3 2" xfId="62"/>
    <cellStyle name="표준 3 2 2 3 2 2" xfId="222"/>
    <cellStyle name="표준 3 2 2 3 2 3" xfId="382"/>
    <cellStyle name="표준 3 2 2 3 2 4" xfId="542"/>
    <cellStyle name="표준 3 2 2 3 2 5" xfId="702"/>
    <cellStyle name="표준 3 2 2 3 3" xfId="94"/>
    <cellStyle name="표준 3 2 2 3 3 2" xfId="254"/>
    <cellStyle name="표준 3 2 2 3 3 3" xfId="414"/>
    <cellStyle name="표준 3 2 2 3 3 4" xfId="574"/>
    <cellStyle name="표준 3 2 2 3 3 5" xfId="734"/>
    <cellStyle name="표준 3 2 2 3 4" xfId="126"/>
    <cellStyle name="표준 3 2 2 3 4 2" xfId="286"/>
    <cellStyle name="표준 3 2 2 3 4 3" xfId="446"/>
    <cellStyle name="표준 3 2 2 3 4 4" xfId="606"/>
    <cellStyle name="표준 3 2 2 3 4 5" xfId="766"/>
    <cellStyle name="표준 3 2 2 3 5" xfId="158"/>
    <cellStyle name="표준 3 2 2 3 5 2" xfId="318"/>
    <cellStyle name="표준 3 2 2 3 5 3" xfId="478"/>
    <cellStyle name="표준 3 2 2 3 5 4" xfId="638"/>
    <cellStyle name="표준 3 2 2 3 5 5" xfId="798"/>
    <cellStyle name="표준 3 2 2 3 6" xfId="193"/>
    <cellStyle name="표준 3 2 2 3 7" xfId="353"/>
    <cellStyle name="표준 3 2 2 3 8" xfId="513"/>
    <cellStyle name="표준 3 2 2 3 9" xfId="673"/>
    <cellStyle name="표준 3 2 2 4" xfId="46"/>
    <cellStyle name="표준 3 2 2 4 2" xfId="206"/>
    <cellStyle name="표준 3 2 2 4 3" xfId="366"/>
    <cellStyle name="표준 3 2 2 4 4" xfId="526"/>
    <cellStyle name="표준 3 2 2 4 5" xfId="686"/>
    <cellStyle name="표준 3 2 2 5" xfId="78"/>
    <cellStyle name="표준 3 2 2 5 2" xfId="238"/>
    <cellStyle name="표준 3 2 2 5 3" xfId="398"/>
    <cellStyle name="표준 3 2 2 5 4" xfId="558"/>
    <cellStyle name="표준 3 2 2 5 5" xfId="718"/>
    <cellStyle name="표준 3 2 2 6" xfId="110"/>
    <cellStyle name="표준 3 2 2 6 2" xfId="270"/>
    <cellStyle name="표준 3 2 2 6 3" xfId="430"/>
    <cellStyle name="표준 3 2 2 6 4" xfId="590"/>
    <cellStyle name="표준 3 2 2 6 5" xfId="750"/>
    <cellStyle name="표준 3 2 2 7" xfId="142"/>
    <cellStyle name="표준 3 2 2 7 2" xfId="302"/>
    <cellStyle name="표준 3 2 2 7 3" xfId="462"/>
    <cellStyle name="표준 3 2 2 7 4" xfId="622"/>
    <cellStyle name="표준 3 2 2 7 5" xfId="782"/>
    <cellStyle name="표준 3 2 2 8" xfId="174"/>
    <cellStyle name="표준 3 2 2 9" xfId="334"/>
    <cellStyle name="표준 3 2 3" xfId="15"/>
    <cellStyle name="표준 3 2 3 10" xfId="658"/>
    <cellStyle name="표준 3 2 3 2" xfId="34"/>
    <cellStyle name="표준 3 2 3 2 2" xfId="66"/>
    <cellStyle name="표준 3 2 3 2 2 2" xfId="226"/>
    <cellStyle name="표준 3 2 3 2 2 3" xfId="386"/>
    <cellStyle name="표준 3 2 3 2 2 4" xfId="546"/>
    <cellStyle name="표준 3 2 3 2 2 5" xfId="706"/>
    <cellStyle name="표준 3 2 3 2 3" xfId="98"/>
    <cellStyle name="표준 3 2 3 2 3 2" xfId="258"/>
    <cellStyle name="표준 3 2 3 2 3 3" xfId="418"/>
    <cellStyle name="표준 3 2 3 2 3 4" xfId="578"/>
    <cellStyle name="표준 3 2 3 2 3 5" xfId="738"/>
    <cellStyle name="표준 3 2 3 2 4" xfId="130"/>
    <cellStyle name="표준 3 2 3 2 4 2" xfId="290"/>
    <cellStyle name="표준 3 2 3 2 4 3" xfId="450"/>
    <cellStyle name="표준 3 2 3 2 4 4" xfId="610"/>
    <cellStyle name="표준 3 2 3 2 4 5" xfId="770"/>
    <cellStyle name="표준 3 2 3 2 5" xfId="162"/>
    <cellStyle name="표준 3 2 3 2 5 2" xfId="322"/>
    <cellStyle name="표준 3 2 3 2 5 3" xfId="482"/>
    <cellStyle name="표준 3 2 3 2 5 4" xfId="642"/>
    <cellStyle name="표준 3 2 3 2 5 5" xfId="802"/>
    <cellStyle name="표준 3 2 3 2 6" xfId="194"/>
    <cellStyle name="표준 3 2 3 2 7" xfId="354"/>
    <cellStyle name="표준 3 2 3 2 8" xfId="514"/>
    <cellStyle name="표준 3 2 3 2 9" xfId="674"/>
    <cellStyle name="표준 3 2 3 3" xfId="50"/>
    <cellStyle name="표준 3 2 3 3 2" xfId="210"/>
    <cellStyle name="표준 3 2 3 3 3" xfId="370"/>
    <cellStyle name="표준 3 2 3 3 4" xfId="530"/>
    <cellStyle name="표준 3 2 3 3 5" xfId="690"/>
    <cellStyle name="표준 3 2 3 4" xfId="82"/>
    <cellStyle name="표준 3 2 3 4 2" xfId="242"/>
    <cellStyle name="표준 3 2 3 4 3" xfId="402"/>
    <cellStyle name="표준 3 2 3 4 4" xfId="562"/>
    <cellStyle name="표준 3 2 3 4 5" xfId="722"/>
    <cellStyle name="표준 3 2 3 5" xfId="114"/>
    <cellStyle name="표준 3 2 3 5 2" xfId="274"/>
    <cellStyle name="표준 3 2 3 5 3" xfId="434"/>
    <cellStyle name="표준 3 2 3 5 4" xfId="594"/>
    <cellStyle name="표준 3 2 3 5 5" xfId="754"/>
    <cellStyle name="표준 3 2 3 6" xfId="146"/>
    <cellStyle name="표준 3 2 3 6 2" xfId="306"/>
    <cellStyle name="표준 3 2 3 6 3" xfId="466"/>
    <cellStyle name="표준 3 2 3 6 4" xfId="626"/>
    <cellStyle name="표준 3 2 3 6 5" xfId="786"/>
    <cellStyle name="표준 3 2 3 7" xfId="178"/>
    <cellStyle name="표준 3 2 3 8" xfId="338"/>
    <cellStyle name="표준 3 2 3 9" xfId="498"/>
    <cellStyle name="표준 3 2 4" xfId="35"/>
    <cellStyle name="표준 3 2 4 2" xfId="58"/>
    <cellStyle name="표준 3 2 4 2 2" xfId="218"/>
    <cellStyle name="표준 3 2 4 2 3" xfId="378"/>
    <cellStyle name="표준 3 2 4 2 4" xfId="538"/>
    <cellStyle name="표준 3 2 4 2 5" xfId="698"/>
    <cellStyle name="표준 3 2 4 3" xfId="90"/>
    <cellStyle name="표준 3 2 4 3 2" xfId="250"/>
    <cellStyle name="표준 3 2 4 3 3" xfId="410"/>
    <cellStyle name="표준 3 2 4 3 4" xfId="570"/>
    <cellStyle name="표준 3 2 4 3 5" xfId="730"/>
    <cellStyle name="표준 3 2 4 4" xfId="122"/>
    <cellStyle name="표준 3 2 4 4 2" xfId="282"/>
    <cellStyle name="표준 3 2 4 4 3" xfId="442"/>
    <cellStyle name="표준 3 2 4 4 4" xfId="602"/>
    <cellStyle name="표준 3 2 4 4 5" xfId="762"/>
    <cellStyle name="표준 3 2 4 5" xfId="154"/>
    <cellStyle name="표준 3 2 4 5 2" xfId="314"/>
    <cellStyle name="표준 3 2 4 5 3" xfId="474"/>
    <cellStyle name="표준 3 2 4 5 4" xfId="634"/>
    <cellStyle name="표준 3 2 4 5 5" xfId="794"/>
    <cellStyle name="표준 3 2 4 6" xfId="195"/>
    <cellStyle name="표준 3 2 4 7" xfId="355"/>
    <cellStyle name="표준 3 2 4 8" xfId="515"/>
    <cellStyle name="표준 3 2 4 9" xfId="675"/>
    <cellStyle name="표준 3 2 5" xfId="42"/>
    <cellStyle name="표준 3 2 5 2" xfId="202"/>
    <cellStyle name="표준 3 2 5 3" xfId="362"/>
    <cellStyle name="표준 3 2 5 4" xfId="522"/>
    <cellStyle name="표준 3 2 5 5" xfId="682"/>
    <cellStyle name="표준 3 2 6" xfId="74"/>
    <cellStyle name="표준 3 2 6 2" xfId="234"/>
    <cellStyle name="표준 3 2 6 3" xfId="394"/>
    <cellStyle name="표준 3 2 6 4" xfId="554"/>
    <cellStyle name="표준 3 2 6 5" xfId="714"/>
    <cellStyle name="표준 3 2 7" xfId="106"/>
    <cellStyle name="표준 3 2 7 2" xfId="266"/>
    <cellStyle name="표준 3 2 7 3" xfId="426"/>
    <cellStyle name="표준 3 2 7 4" xfId="586"/>
    <cellStyle name="표준 3 2 7 5" xfId="746"/>
    <cellStyle name="표준 3 2 8" xfId="138"/>
    <cellStyle name="표준 3 2 8 2" xfId="298"/>
    <cellStyle name="표준 3 2 8 3" xfId="458"/>
    <cellStyle name="표준 3 2 8 4" xfId="618"/>
    <cellStyle name="표준 3 2 8 5" xfId="778"/>
    <cellStyle name="표준 3 2 9" xfId="170"/>
    <cellStyle name="표준 3 3" xfId="9"/>
    <cellStyle name="표준 3 3 10" xfId="492"/>
    <cellStyle name="표준 3 3 11" xfId="652"/>
    <cellStyle name="표준 3 3 2" xfId="17"/>
    <cellStyle name="표준 3 3 2 10" xfId="660"/>
    <cellStyle name="표준 3 3 2 2" xfId="36"/>
    <cellStyle name="표준 3 3 2 2 2" xfId="68"/>
    <cellStyle name="표준 3 3 2 2 2 2" xfId="228"/>
    <cellStyle name="표준 3 3 2 2 2 3" xfId="388"/>
    <cellStyle name="표준 3 3 2 2 2 4" xfId="548"/>
    <cellStyle name="표준 3 3 2 2 2 5" xfId="708"/>
    <cellStyle name="표준 3 3 2 2 3" xfId="100"/>
    <cellStyle name="표준 3 3 2 2 3 2" xfId="260"/>
    <cellStyle name="표준 3 3 2 2 3 3" xfId="420"/>
    <cellStyle name="표준 3 3 2 2 3 4" xfId="580"/>
    <cellStyle name="표준 3 3 2 2 3 5" xfId="740"/>
    <cellStyle name="표준 3 3 2 2 4" xfId="132"/>
    <cellStyle name="표준 3 3 2 2 4 2" xfId="292"/>
    <cellStyle name="표준 3 3 2 2 4 3" xfId="452"/>
    <cellStyle name="표준 3 3 2 2 4 4" xfId="612"/>
    <cellStyle name="표준 3 3 2 2 4 5" xfId="772"/>
    <cellStyle name="표준 3 3 2 2 5" xfId="164"/>
    <cellStyle name="표준 3 3 2 2 5 2" xfId="324"/>
    <cellStyle name="표준 3 3 2 2 5 3" xfId="484"/>
    <cellStyle name="표준 3 3 2 2 5 4" xfId="644"/>
    <cellStyle name="표준 3 3 2 2 5 5" xfId="804"/>
    <cellStyle name="표준 3 3 2 2 6" xfId="196"/>
    <cellStyle name="표준 3 3 2 2 7" xfId="356"/>
    <cellStyle name="표준 3 3 2 2 8" xfId="516"/>
    <cellStyle name="표준 3 3 2 2 9" xfId="676"/>
    <cellStyle name="표준 3 3 2 3" xfId="52"/>
    <cellStyle name="표준 3 3 2 3 2" xfId="212"/>
    <cellStyle name="표준 3 3 2 3 3" xfId="372"/>
    <cellStyle name="표준 3 3 2 3 4" xfId="532"/>
    <cellStyle name="표준 3 3 2 3 5" xfId="692"/>
    <cellStyle name="표준 3 3 2 4" xfId="84"/>
    <cellStyle name="표준 3 3 2 4 2" xfId="244"/>
    <cellStyle name="표준 3 3 2 4 3" xfId="404"/>
    <cellStyle name="표준 3 3 2 4 4" xfId="564"/>
    <cellStyle name="표준 3 3 2 4 5" xfId="724"/>
    <cellStyle name="표준 3 3 2 5" xfId="116"/>
    <cellStyle name="표준 3 3 2 5 2" xfId="276"/>
    <cellStyle name="표준 3 3 2 5 3" xfId="436"/>
    <cellStyle name="표준 3 3 2 5 4" xfId="596"/>
    <cellStyle name="표준 3 3 2 5 5" xfId="756"/>
    <cellStyle name="표준 3 3 2 6" xfId="148"/>
    <cellStyle name="표준 3 3 2 6 2" xfId="308"/>
    <cellStyle name="표준 3 3 2 6 3" xfId="468"/>
    <cellStyle name="표준 3 3 2 6 4" xfId="628"/>
    <cellStyle name="표준 3 3 2 6 5" xfId="788"/>
    <cellStyle name="표준 3 3 2 7" xfId="180"/>
    <cellStyle name="표준 3 3 2 8" xfId="340"/>
    <cellStyle name="표준 3 3 2 9" xfId="500"/>
    <cellStyle name="표준 3 3 3" xfId="37"/>
    <cellStyle name="표준 3 3 3 2" xfId="60"/>
    <cellStyle name="표준 3 3 3 2 2" xfId="220"/>
    <cellStyle name="표준 3 3 3 2 3" xfId="380"/>
    <cellStyle name="표준 3 3 3 2 4" xfId="540"/>
    <cellStyle name="표준 3 3 3 2 5" xfId="700"/>
    <cellStyle name="표준 3 3 3 3" xfId="92"/>
    <cellStyle name="표준 3 3 3 3 2" xfId="252"/>
    <cellStyle name="표준 3 3 3 3 3" xfId="412"/>
    <cellStyle name="표준 3 3 3 3 4" xfId="572"/>
    <cellStyle name="표준 3 3 3 3 5" xfId="732"/>
    <cellStyle name="표준 3 3 3 4" xfId="124"/>
    <cellStyle name="표준 3 3 3 4 2" xfId="284"/>
    <cellStyle name="표준 3 3 3 4 3" xfId="444"/>
    <cellStyle name="표준 3 3 3 4 4" xfId="604"/>
    <cellStyle name="표준 3 3 3 4 5" xfId="764"/>
    <cellStyle name="표준 3 3 3 5" xfId="156"/>
    <cellStyle name="표준 3 3 3 5 2" xfId="316"/>
    <cellStyle name="표준 3 3 3 5 3" xfId="476"/>
    <cellStyle name="표준 3 3 3 5 4" xfId="636"/>
    <cellStyle name="표준 3 3 3 5 5" xfId="796"/>
    <cellStyle name="표준 3 3 3 6" xfId="197"/>
    <cellStyle name="표준 3 3 3 7" xfId="357"/>
    <cellStyle name="표준 3 3 3 8" xfId="517"/>
    <cellStyle name="표준 3 3 3 9" xfId="677"/>
    <cellStyle name="표준 3 3 4" xfId="44"/>
    <cellStyle name="표준 3 3 4 2" xfId="204"/>
    <cellStyle name="표준 3 3 4 3" xfId="364"/>
    <cellStyle name="표준 3 3 4 4" xfId="524"/>
    <cellStyle name="표준 3 3 4 5" xfId="684"/>
    <cellStyle name="표준 3 3 5" xfId="76"/>
    <cellStyle name="표준 3 3 5 2" xfId="236"/>
    <cellStyle name="표준 3 3 5 3" xfId="396"/>
    <cellStyle name="표준 3 3 5 4" xfId="556"/>
    <cellStyle name="표준 3 3 5 5" xfId="716"/>
    <cellStyle name="표준 3 3 6" xfId="108"/>
    <cellStyle name="표준 3 3 6 2" xfId="268"/>
    <cellStyle name="표준 3 3 6 3" xfId="428"/>
    <cellStyle name="표준 3 3 6 4" xfId="588"/>
    <cellStyle name="표준 3 3 6 5" xfId="748"/>
    <cellStyle name="표준 3 3 7" xfId="140"/>
    <cellStyle name="표준 3 3 7 2" xfId="300"/>
    <cellStyle name="표준 3 3 7 3" xfId="460"/>
    <cellStyle name="표준 3 3 7 4" xfId="620"/>
    <cellStyle name="표준 3 3 7 5" xfId="780"/>
    <cellStyle name="표준 3 3 8" xfId="172"/>
    <cellStyle name="표준 3 3 9" xfId="332"/>
    <cellStyle name="표준 3 4" xfId="13"/>
    <cellStyle name="표준 3 4 10" xfId="656"/>
    <cellStyle name="표준 3 4 2" xfId="38"/>
    <cellStyle name="표준 3 4 2 2" xfId="64"/>
    <cellStyle name="표준 3 4 2 2 2" xfId="224"/>
    <cellStyle name="표준 3 4 2 2 3" xfId="384"/>
    <cellStyle name="표준 3 4 2 2 4" xfId="544"/>
    <cellStyle name="표준 3 4 2 2 5" xfId="704"/>
    <cellStyle name="표준 3 4 2 3" xfId="96"/>
    <cellStyle name="표준 3 4 2 3 2" xfId="256"/>
    <cellStyle name="표준 3 4 2 3 3" xfId="416"/>
    <cellStyle name="표준 3 4 2 3 4" xfId="576"/>
    <cellStyle name="표준 3 4 2 3 5" xfId="736"/>
    <cellStyle name="표준 3 4 2 4" xfId="128"/>
    <cellStyle name="표준 3 4 2 4 2" xfId="288"/>
    <cellStyle name="표준 3 4 2 4 3" xfId="448"/>
    <cellStyle name="표준 3 4 2 4 4" xfId="608"/>
    <cellStyle name="표준 3 4 2 4 5" xfId="768"/>
    <cellStyle name="표준 3 4 2 5" xfId="160"/>
    <cellStyle name="표준 3 4 2 5 2" xfId="320"/>
    <cellStyle name="표준 3 4 2 5 3" xfId="480"/>
    <cellStyle name="표준 3 4 2 5 4" xfId="640"/>
    <cellStyle name="표준 3 4 2 5 5" xfId="800"/>
    <cellStyle name="표준 3 4 2 6" xfId="198"/>
    <cellStyle name="표준 3 4 2 7" xfId="358"/>
    <cellStyle name="표준 3 4 2 8" xfId="518"/>
    <cellStyle name="표준 3 4 2 9" xfId="678"/>
    <cellStyle name="표준 3 4 3" xfId="48"/>
    <cellStyle name="표준 3 4 3 2" xfId="208"/>
    <cellStyle name="표준 3 4 3 3" xfId="368"/>
    <cellStyle name="표준 3 4 3 4" xfId="528"/>
    <cellStyle name="표준 3 4 3 5" xfId="688"/>
    <cellStyle name="표준 3 4 4" xfId="80"/>
    <cellStyle name="표준 3 4 4 2" xfId="240"/>
    <cellStyle name="표준 3 4 4 3" xfId="400"/>
    <cellStyle name="표준 3 4 4 4" xfId="560"/>
    <cellStyle name="표준 3 4 4 5" xfId="720"/>
    <cellStyle name="표준 3 4 5" xfId="112"/>
    <cellStyle name="표준 3 4 5 2" xfId="272"/>
    <cellStyle name="표준 3 4 5 3" xfId="432"/>
    <cellStyle name="표준 3 4 5 4" xfId="592"/>
    <cellStyle name="표준 3 4 5 5" xfId="752"/>
    <cellStyle name="표준 3 4 6" xfId="144"/>
    <cellStyle name="표준 3 4 6 2" xfId="304"/>
    <cellStyle name="표준 3 4 6 3" xfId="464"/>
    <cellStyle name="표준 3 4 6 4" xfId="624"/>
    <cellStyle name="표준 3 4 6 5" xfId="784"/>
    <cellStyle name="표준 3 4 7" xfId="176"/>
    <cellStyle name="표준 3 4 8" xfId="336"/>
    <cellStyle name="표준 3 4 9" xfId="496"/>
    <cellStyle name="표준 3 5" xfId="39"/>
    <cellStyle name="표준 3 5 2" xfId="56"/>
    <cellStyle name="표준 3 5 2 2" xfId="216"/>
    <cellStyle name="표준 3 5 2 3" xfId="376"/>
    <cellStyle name="표준 3 5 2 4" xfId="536"/>
    <cellStyle name="표준 3 5 2 5" xfId="696"/>
    <cellStyle name="표준 3 5 3" xfId="88"/>
    <cellStyle name="표준 3 5 3 2" xfId="248"/>
    <cellStyle name="표준 3 5 3 3" xfId="408"/>
    <cellStyle name="표준 3 5 3 4" xfId="568"/>
    <cellStyle name="표준 3 5 3 5" xfId="728"/>
    <cellStyle name="표준 3 5 4" xfId="120"/>
    <cellStyle name="표준 3 5 4 2" xfId="280"/>
    <cellStyle name="표준 3 5 4 3" xfId="440"/>
    <cellStyle name="표준 3 5 4 4" xfId="600"/>
    <cellStyle name="표준 3 5 4 5" xfId="760"/>
    <cellStyle name="표준 3 5 5" xfId="152"/>
    <cellStyle name="표준 3 5 5 2" xfId="312"/>
    <cellStyle name="표준 3 5 5 3" xfId="472"/>
    <cellStyle name="표준 3 5 5 4" xfId="632"/>
    <cellStyle name="표준 3 5 5 5" xfId="792"/>
    <cellStyle name="표준 3 5 6" xfId="199"/>
    <cellStyle name="표준 3 5 7" xfId="359"/>
    <cellStyle name="표준 3 5 8" xfId="519"/>
    <cellStyle name="표준 3 5 9" xfId="679"/>
    <cellStyle name="표준 3 6" xfId="40"/>
    <cellStyle name="표준 3 6 2" xfId="200"/>
    <cellStyle name="표준 3 6 3" xfId="360"/>
    <cellStyle name="표준 3 6 4" xfId="520"/>
    <cellStyle name="표준 3 6 5" xfId="680"/>
    <cellStyle name="표준 3 7" xfId="72"/>
    <cellStyle name="표준 3 7 2" xfId="232"/>
    <cellStyle name="표준 3 7 3" xfId="392"/>
    <cellStyle name="표준 3 7 4" xfId="552"/>
    <cellStyle name="표준 3 7 5" xfId="712"/>
    <cellStyle name="표준 3 8" xfId="104"/>
    <cellStyle name="표준 3 8 2" xfId="264"/>
    <cellStyle name="표준 3 8 3" xfId="424"/>
    <cellStyle name="표준 3 8 4" xfId="584"/>
    <cellStyle name="표준 3 8 5" xfId="744"/>
    <cellStyle name="표준 3 9" xfId="136"/>
    <cellStyle name="표준 3 9 2" xfId="296"/>
    <cellStyle name="표준 3 9 3" xfId="456"/>
    <cellStyle name="표준 3 9 4" xfId="616"/>
    <cellStyle name="표준 3 9 5" xfId="7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187" t="s">
        <v>12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18" customHeight="1" thickBot="1" x14ac:dyDescent="0.2"/>
    <row r="3" spans="1:16" ht="25.5" customHeight="1" x14ac:dyDescent="0.15">
      <c r="A3" s="189" t="s">
        <v>13</v>
      </c>
      <c r="B3" s="190"/>
      <c r="C3" s="190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191" t="s">
        <v>14</v>
      </c>
      <c r="B4" s="185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191"/>
      <c r="B5" s="186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191"/>
      <c r="B6" s="186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191"/>
      <c r="B7" s="186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191"/>
      <c r="B8" s="186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191"/>
      <c r="B9" s="186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191"/>
      <c r="B10" s="186" t="s">
        <v>20</v>
      </c>
      <c r="C10" s="186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191"/>
      <c r="B11" s="184" t="s">
        <v>39</v>
      </c>
      <c r="C11" s="184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191" t="s">
        <v>21</v>
      </c>
      <c r="B12" s="185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194"/>
      <c r="B13" s="186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194"/>
      <c r="B14" s="186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194"/>
      <c r="B15" s="186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194"/>
      <c r="B16" s="186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194"/>
      <c r="B17" s="186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194"/>
      <c r="B18" s="186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194"/>
      <c r="B19" s="186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194"/>
      <c r="B20" s="186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194"/>
      <c r="B21" s="186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194"/>
      <c r="B22" s="186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194"/>
      <c r="B23" s="186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194"/>
      <c r="B24" s="185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194"/>
      <c r="B25" s="186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194"/>
      <c r="B26" s="186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194"/>
      <c r="B27" s="186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194"/>
      <c r="B28" s="186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194"/>
      <c r="B29" s="184" t="s">
        <v>40</v>
      </c>
      <c r="C29" s="184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195" t="s">
        <v>41</v>
      </c>
      <c r="B30" s="196"/>
      <c r="C30" s="196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197" t="s">
        <v>43</v>
      </c>
      <c r="B31" s="186"/>
      <c r="C31" s="186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192" t="s">
        <v>42</v>
      </c>
      <c r="B32" s="193"/>
      <c r="C32" s="193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A32:C32"/>
    <mergeCell ref="B29:C29"/>
    <mergeCell ref="A12:A29"/>
    <mergeCell ref="A30:C30"/>
    <mergeCell ref="A31:C31"/>
    <mergeCell ref="B11:C11"/>
    <mergeCell ref="B12:B23"/>
    <mergeCell ref="B24:B28"/>
    <mergeCell ref="A1:P1"/>
    <mergeCell ref="A3:C3"/>
    <mergeCell ref="A4:A11"/>
    <mergeCell ref="B10:C10"/>
    <mergeCell ref="B4:B9"/>
  </mergeCells>
  <phoneticPr fontId="14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87" t="s">
        <v>55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56</v>
      </c>
      <c r="B2" s="190"/>
      <c r="C2" s="190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191" t="s">
        <v>60</v>
      </c>
      <c r="B3" s="185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191"/>
      <c r="B4" s="186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191"/>
      <c r="B5" s="186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191"/>
      <c r="B6" s="186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191"/>
      <c r="B7" s="186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191"/>
      <c r="B8" s="186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191"/>
      <c r="B9" s="186" t="s">
        <v>68</v>
      </c>
      <c r="C9" s="186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191"/>
      <c r="B10" s="184" t="s">
        <v>69</v>
      </c>
      <c r="C10" s="184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191" t="s">
        <v>70</v>
      </c>
      <c r="B11" s="185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194"/>
      <c r="B12" s="186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194"/>
      <c r="B13" s="186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194"/>
      <c r="B14" s="186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194"/>
      <c r="B15" s="186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194"/>
      <c r="B16" s="186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194"/>
      <c r="B17" s="186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194"/>
      <c r="B18" s="186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194"/>
      <c r="B19" s="186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194"/>
      <c r="B20" s="186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194"/>
      <c r="B21" s="186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194"/>
      <c r="B22" s="186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194"/>
      <c r="B23" s="186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194"/>
      <c r="B24" s="186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194"/>
      <c r="B25" s="186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194"/>
      <c r="B26" s="186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194"/>
      <c r="B27" s="185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194"/>
      <c r="B28" s="186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194"/>
      <c r="B29" s="186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194"/>
      <c r="B30" s="186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94"/>
      <c r="B31" s="186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194"/>
      <c r="B32" s="184" t="s">
        <v>94</v>
      </c>
      <c r="C32" s="184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195" t="s">
        <v>95</v>
      </c>
      <c r="B33" s="196"/>
      <c r="C33" s="196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197" t="s">
        <v>96</v>
      </c>
      <c r="B34" s="186"/>
      <c r="C34" s="186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192" t="s">
        <v>97</v>
      </c>
      <c r="B35" s="193"/>
      <c r="C35" s="193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35:C35"/>
    <mergeCell ref="A11:A32"/>
    <mergeCell ref="B11:B26"/>
    <mergeCell ref="B27:B31"/>
    <mergeCell ref="B32:C32"/>
    <mergeCell ref="A33:C33"/>
    <mergeCell ref="A34:C34"/>
    <mergeCell ref="A1:P1"/>
    <mergeCell ref="A2:C2"/>
    <mergeCell ref="A3:A10"/>
    <mergeCell ref="B3:B8"/>
    <mergeCell ref="B9:C9"/>
    <mergeCell ref="B10:C10"/>
  </mergeCells>
  <phoneticPr fontId="14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87" t="s">
        <v>54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191" t="s">
        <v>14</v>
      </c>
      <c r="B3" s="185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191"/>
      <c r="B4" s="186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191"/>
      <c r="B5" s="186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191"/>
      <c r="B6" s="186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191"/>
      <c r="B7" s="186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191"/>
      <c r="B8" s="186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191"/>
      <c r="B9" s="186" t="s">
        <v>20</v>
      </c>
      <c r="C9" s="186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191"/>
      <c r="B10" s="184" t="s">
        <v>39</v>
      </c>
      <c r="C10" s="184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191" t="s">
        <v>21</v>
      </c>
      <c r="B11" s="185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194"/>
      <c r="B12" s="186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194"/>
      <c r="B13" s="186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194"/>
      <c r="B14" s="186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194"/>
      <c r="B15" s="186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194"/>
      <c r="B16" s="186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194"/>
      <c r="B17" s="186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194"/>
      <c r="B18" s="186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194"/>
      <c r="B19" s="186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194"/>
      <c r="B20" s="186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194"/>
      <c r="B21" s="186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194"/>
      <c r="B22" s="186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194"/>
      <c r="B23" s="186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194"/>
      <c r="B24" s="186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194"/>
      <c r="B25" s="186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194"/>
      <c r="B26" s="186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194"/>
      <c r="B27" s="186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194"/>
      <c r="B28" s="185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194"/>
      <c r="B29" s="186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194"/>
      <c r="B30" s="186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94"/>
      <c r="B31" s="186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194"/>
      <c r="B32" s="186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194"/>
      <c r="B33" s="184" t="s">
        <v>40</v>
      </c>
      <c r="C33" s="184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195" t="s">
        <v>41</v>
      </c>
      <c r="B34" s="196"/>
      <c r="C34" s="196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197" t="s">
        <v>43</v>
      </c>
      <c r="B35" s="186"/>
      <c r="C35" s="186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192" t="s">
        <v>42</v>
      </c>
      <c r="B36" s="193"/>
      <c r="C36" s="193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6:C36"/>
    <mergeCell ref="A11:A33"/>
    <mergeCell ref="B11:B27"/>
    <mergeCell ref="B28:B32"/>
    <mergeCell ref="B33:C33"/>
    <mergeCell ref="A34:C34"/>
    <mergeCell ref="A35:C35"/>
  </mergeCells>
  <phoneticPr fontId="14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99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191"/>
      <c r="B4" s="186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191"/>
      <c r="B5" s="186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191"/>
      <c r="B6" s="186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191"/>
      <c r="B11" s="199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191"/>
      <c r="B12" s="199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191"/>
      <c r="B13" s="199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191"/>
      <c r="B14" s="200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191"/>
      <c r="B15" s="201" t="s">
        <v>126</v>
      </c>
      <c r="C15" s="202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191"/>
      <c r="B16" s="186" t="s">
        <v>127</v>
      </c>
      <c r="C16" s="186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191"/>
      <c r="B17" s="184" t="s">
        <v>39</v>
      </c>
      <c r="C17" s="184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191" t="s">
        <v>21</v>
      </c>
      <c r="B18" s="198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194"/>
      <c r="B19" s="199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194"/>
      <c r="B20" s="199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194"/>
      <c r="B21" s="199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194"/>
      <c r="B22" s="199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194"/>
      <c r="B23" s="199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194"/>
      <c r="B24" s="199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194"/>
      <c r="B25" s="199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194"/>
      <c r="B26" s="199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194"/>
      <c r="B27" s="199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194"/>
      <c r="B28" s="199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194"/>
      <c r="B29" s="199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194"/>
      <c r="B30" s="199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194"/>
      <c r="B31" s="199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194"/>
      <c r="B32" s="199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194"/>
      <c r="B33" s="199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194"/>
      <c r="B34" s="199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194"/>
      <c r="B35" s="200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194"/>
      <c r="B36" s="207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194"/>
      <c r="B37" s="208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194"/>
      <c r="B38" s="208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194"/>
      <c r="B39" s="208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194"/>
      <c r="B40" s="209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194"/>
      <c r="B41" s="203" t="s">
        <v>128</v>
      </c>
      <c r="C41" s="204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194"/>
      <c r="B42" s="184" t="s">
        <v>40</v>
      </c>
      <c r="C42" s="184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195" t="s">
        <v>41</v>
      </c>
      <c r="B43" s="196"/>
      <c r="C43" s="196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197" t="s">
        <v>43</v>
      </c>
      <c r="B44" s="186"/>
      <c r="C44" s="186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205" t="s">
        <v>129</v>
      </c>
      <c r="B45" s="206"/>
      <c r="C45" s="204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192" t="s">
        <v>42</v>
      </c>
      <c r="B46" s="193"/>
      <c r="C46" s="193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6:C16"/>
    <mergeCell ref="B17:C17"/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133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191"/>
      <c r="B4" s="186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191"/>
      <c r="B5" s="186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191"/>
      <c r="B6" s="186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191"/>
      <c r="B11" s="199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191"/>
      <c r="B12" s="199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191"/>
      <c r="B13" s="199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191"/>
      <c r="B14" s="200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191"/>
      <c r="B15" s="201" t="s">
        <v>20</v>
      </c>
      <c r="C15" s="202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191"/>
      <c r="B16" s="186" t="s">
        <v>127</v>
      </c>
      <c r="C16" s="186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191"/>
      <c r="B17" s="184" t="s">
        <v>39</v>
      </c>
      <c r="C17" s="184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191" t="s">
        <v>21</v>
      </c>
      <c r="B18" s="198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194"/>
      <c r="B19" s="199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194"/>
      <c r="B20" s="199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194"/>
      <c r="B21" s="199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194"/>
      <c r="B22" s="199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194"/>
      <c r="B23" s="199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194"/>
      <c r="B24" s="199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194"/>
      <c r="B25" s="199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194"/>
      <c r="B26" s="199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194"/>
      <c r="B27" s="199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194"/>
      <c r="B28" s="199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194"/>
      <c r="B29" s="199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194"/>
      <c r="B30" s="199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194"/>
      <c r="B31" s="199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194"/>
      <c r="B32" s="199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194"/>
      <c r="B33" s="199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194"/>
      <c r="B34" s="199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194"/>
      <c r="B35" s="200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194"/>
      <c r="B36" s="207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194"/>
      <c r="B37" s="208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194"/>
      <c r="B38" s="208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194"/>
      <c r="B39" s="208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194"/>
      <c r="B40" s="209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194"/>
      <c r="B41" s="203" t="s">
        <v>127</v>
      </c>
      <c r="C41" s="204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194"/>
      <c r="B42" s="184" t="s">
        <v>40</v>
      </c>
      <c r="C42" s="184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195" t="s">
        <v>41</v>
      </c>
      <c r="B43" s="196"/>
      <c r="C43" s="196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197" t="s">
        <v>43</v>
      </c>
      <c r="B44" s="186"/>
      <c r="C44" s="186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205" t="s">
        <v>129</v>
      </c>
      <c r="B45" s="206"/>
      <c r="C45" s="204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192" t="s">
        <v>42</v>
      </c>
      <c r="B46" s="193"/>
      <c r="C46" s="193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0:B14"/>
    <mergeCell ref="B15:C15"/>
    <mergeCell ref="B16:C16"/>
    <mergeCell ref="B17:C17"/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</mergeCells>
  <phoneticPr fontId="14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191"/>
      <c r="B4" s="186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191"/>
      <c r="B5" s="186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191"/>
      <c r="B6" s="186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191"/>
      <c r="B11" s="199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191"/>
      <c r="B12" s="199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191"/>
      <c r="B13" s="199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191"/>
      <c r="B14" s="199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191"/>
      <c r="B15" s="200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191"/>
      <c r="B16" s="201" t="s">
        <v>20</v>
      </c>
      <c r="C16" s="202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191"/>
      <c r="B17" s="186" t="s">
        <v>127</v>
      </c>
      <c r="C17" s="186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191"/>
      <c r="B18" s="184" t="s">
        <v>39</v>
      </c>
      <c r="C18" s="184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191" t="s">
        <v>21</v>
      </c>
      <c r="B19" s="198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194"/>
      <c r="B20" s="199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194"/>
      <c r="B21" s="199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194"/>
      <c r="B22" s="199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194"/>
      <c r="B23" s="199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194"/>
      <c r="B24" s="199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194"/>
      <c r="B25" s="199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194"/>
      <c r="B26" s="199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194"/>
      <c r="B27" s="199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194"/>
      <c r="B28" s="199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194"/>
      <c r="B29" s="199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194"/>
      <c r="B30" s="199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194"/>
      <c r="B31" s="199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194"/>
      <c r="B32" s="199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194"/>
      <c r="B33" s="199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194"/>
      <c r="B34" s="199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194"/>
      <c r="B35" s="199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194"/>
      <c r="B36" s="200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194"/>
      <c r="B37" s="207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194"/>
      <c r="B38" s="208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194"/>
      <c r="B39" s="208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194"/>
      <c r="B40" s="208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194"/>
      <c r="B41" s="209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194"/>
      <c r="B42" s="203" t="s">
        <v>127</v>
      </c>
      <c r="C42" s="204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194"/>
      <c r="B43" s="184" t="s">
        <v>40</v>
      </c>
      <c r="C43" s="184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195" t="s">
        <v>41</v>
      </c>
      <c r="B44" s="196"/>
      <c r="C44" s="196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197" t="s">
        <v>43</v>
      </c>
      <c r="B45" s="186"/>
      <c r="C45" s="186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205" t="s">
        <v>129</v>
      </c>
      <c r="B46" s="206"/>
      <c r="C46" s="204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192" t="s">
        <v>42</v>
      </c>
      <c r="B47" s="193"/>
      <c r="C47" s="193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139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191"/>
      <c r="B4" s="186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191"/>
      <c r="B5" s="186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191"/>
      <c r="B6" s="186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191"/>
      <c r="B11" s="199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191"/>
      <c r="B12" s="199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191"/>
      <c r="B13" s="199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191"/>
      <c r="B14" s="199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191"/>
      <c r="B15" s="200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191"/>
      <c r="B16" s="201" t="s">
        <v>20</v>
      </c>
      <c r="C16" s="202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191"/>
      <c r="B17" s="186" t="s">
        <v>127</v>
      </c>
      <c r="C17" s="186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191"/>
      <c r="B18" s="184" t="s">
        <v>39</v>
      </c>
      <c r="C18" s="184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191" t="s">
        <v>21</v>
      </c>
      <c r="B19" s="198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194"/>
      <c r="B20" s="199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194"/>
      <c r="B21" s="199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194"/>
      <c r="B22" s="199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194"/>
      <c r="B23" s="199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194"/>
      <c r="B24" s="199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194"/>
      <c r="B25" s="199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194"/>
      <c r="B26" s="199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194"/>
      <c r="B27" s="199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194"/>
      <c r="B28" s="199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194"/>
      <c r="B29" s="199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194"/>
      <c r="B30" s="199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194"/>
      <c r="B31" s="199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194"/>
      <c r="B32" s="199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194"/>
      <c r="B33" s="199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194"/>
      <c r="B34" s="199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194"/>
      <c r="B35" s="199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194"/>
      <c r="B36" s="200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194"/>
      <c r="B37" s="207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194"/>
      <c r="B38" s="208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194"/>
      <c r="B39" s="208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194"/>
      <c r="B40" s="208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194"/>
      <c r="B41" s="209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194"/>
      <c r="B42" s="203" t="s">
        <v>127</v>
      </c>
      <c r="C42" s="204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194"/>
      <c r="B43" s="184" t="s">
        <v>40</v>
      </c>
      <c r="C43" s="184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195" t="s">
        <v>41</v>
      </c>
      <c r="B44" s="196"/>
      <c r="C44" s="196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197" t="s">
        <v>43</v>
      </c>
      <c r="B45" s="186"/>
      <c r="C45" s="186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205" t="s">
        <v>129</v>
      </c>
      <c r="B46" s="206"/>
      <c r="C46" s="204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192" t="s">
        <v>140</v>
      </c>
      <c r="B47" s="193"/>
      <c r="C47" s="193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4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142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56</v>
      </c>
      <c r="B2" s="190"/>
      <c r="C2" s="190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191" t="s">
        <v>14</v>
      </c>
      <c r="B3" s="185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191"/>
      <c r="B4" s="186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191"/>
      <c r="B5" s="186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191"/>
      <c r="B6" s="186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191"/>
      <c r="B11" s="199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191"/>
      <c r="B12" s="199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191"/>
      <c r="B13" s="199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191"/>
      <c r="B14" s="199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191"/>
      <c r="B15" s="200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191"/>
      <c r="B16" s="201" t="s">
        <v>68</v>
      </c>
      <c r="C16" s="202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191"/>
      <c r="B17" s="186" t="s">
        <v>127</v>
      </c>
      <c r="C17" s="186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191"/>
      <c r="B18" s="184" t="s">
        <v>39</v>
      </c>
      <c r="C18" s="184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191" t="s">
        <v>21</v>
      </c>
      <c r="B19" s="198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194"/>
      <c r="B20" s="199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194"/>
      <c r="B21" s="199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194"/>
      <c r="B22" s="199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194"/>
      <c r="B23" s="199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194"/>
      <c r="B24" s="199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194"/>
      <c r="B25" s="199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194"/>
      <c r="B26" s="199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194"/>
      <c r="B27" s="199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194"/>
      <c r="B28" s="199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194"/>
      <c r="B29" s="199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194"/>
      <c r="B30" s="199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194"/>
      <c r="B31" s="199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194"/>
      <c r="B32" s="199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194"/>
      <c r="B33" s="199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194"/>
      <c r="B34" s="199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194"/>
      <c r="B35" s="199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194"/>
      <c r="B36" s="200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194"/>
      <c r="B37" s="207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194"/>
      <c r="B38" s="208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194"/>
      <c r="B39" s="208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194"/>
      <c r="B40" s="208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194"/>
      <c r="B41" s="209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194"/>
      <c r="B42" s="203" t="s">
        <v>127</v>
      </c>
      <c r="C42" s="204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194"/>
      <c r="B43" s="184" t="s">
        <v>146</v>
      </c>
      <c r="C43" s="184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195" t="s">
        <v>41</v>
      </c>
      <c r="B44" s="196"/>
      <c r="C44" s="196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197" t="s">
        <v>96</v>
      </c>
      <c r="B45" s="186"/>
      <c r="C45" s="186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205" t="s">
        <v>129</v>
      </c>
      <c r="B46" s="206"/>
      <c r="C46" s="204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192" t="s">
        <v>42</v>
      </c>
      <c r="B47" s="193"/>
      <c r="C47" s="193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141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191"/>
      <c r="B4" s="186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191"/>
      <c r="B5" s="186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191"/>
      <c r="B6" s="186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91"/>
      <c r="B7" s="186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191"/>
      <c r="B11" s="199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191"/>
      <c r="B12" s="199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191"/>
      <c r="B13" s="199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191"/>
      <c r="B14" s="199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191"/>
      <c r="B15" s="200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191"/>
      <c r="B16" s="201" t="s">
        <v>20</v>
      </c>
      <c r="C16" s="202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191"/>
      <c r="B17" s="186" t="s">
        <v>127</v>
      </c>
      <c r="C17" s="186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191"/>
      <c r="B18" s="184" t="s">
        <v>39</v>
      </c>
      <c r="C18" s="184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191" t="s">
        <v>21</v>
      </c>
      <c r="B19" s="198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194"/>
      <c r="B20" s="199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194"/>
      <c r="B21" s="199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194"/>
      <c r="B22" s="199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194"/>
      <c r="B23" s="199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194"/>
      <c r="B24" s="199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194"/>
      <c r="B25" s="199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194"/>
      <c r="B26" s="199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194"/>
      <c r="B27" s="199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194"/>
      <c r="B28" s="199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194"/>
      <c r="B29" s="199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194"/>
      <c r="B30" s="199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194"/>
      <c r="B31" s="199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194"/>
      <c r="B32" s="199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194"/>
      <c r="B33" s="199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194"/>
      <c r="B34" s="199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194"/>
      <c r="B35" s="199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194"/>
      <c r="B36" s="200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194"/>
      <c r="B37" s="207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194"/>
      <c r="B38" s="208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194"/>
      <c r="B39" s="208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194"/>
      <c r="B40" s="208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194"/>
      <c r="B41" s="209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194"/>
      <c r="B42" s="203" t="s">
        <v>127</v>
      </c>
      <c r="C42" s="204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194"/>
      <c r="B43" s="184" t="s">
        <v>40</v>
      </c>
      <c r="C43" s="184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195" t="s">
        <v>41</v>
      </c>
      <c r="B44" s="196"/>
      <c r="C44" s="196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197" t="s">
        <v>43</v>
      </c>
      <c r="B45" s="186"/>
      <c r="C45" s="186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205" t="s">
        <v>129</v>
      </c>
      <c r="B46" s="206"/>
      <c r="C46" s="204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192" t="s">
        <v>42</v>
      </c>
      <c r="B47" s="193"/>
      <c r="C47" s="193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147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191"/>
      <c r="B4" s="186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191"/>
      <c r="B5" s="186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191"/>
      <c r="B6" s="186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191"/>
      <c r="B7" s="186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91"/>
      <c r="B8" s="186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191"/>
      <c r="B11" s="199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191"/>
      <c r="B12" s="199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191"/>
      <c r="B13" s="199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191"/>
      <c r="B14" s="199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191"/>
      <c r="B15" s="200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191"/>
      <c r="B16" s="201" t="s">
        <v>20</v>
      </c>
      <c r="C16" s="202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191"/>
      <c r="B17" s="186" t="s">
        <v>127</v>
      </c>
      <c r="C17" s="186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191"/>
      <c r="B18" s="184" t="s">
        <v>39</v>
      </c>
      <c r="C18" s="184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191" t="s">
        <v>21</v>
      </c>
      <c r="B19" s="198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194"/>
      <c r="B20" s="199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194"/>
      <c r="B21" s="199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194"/>
      <c r="B22" s="199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194"/>
      <c r="B23" s="199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194"/>
      <c r="B24" s="199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194"/>
      <c r="B25" s="199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194"/>
      <c r="B26" s="199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194"/>
      <c r="B27" s="199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194"/>
      <c r="B28" s="199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194"/>
      <c r="B29" s="199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194"/>
      <c r="B30" s="199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194"/>
      <c r="B31" s="199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194"/>
      <c r="B32" s="199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194"/>
      <c r="B33" s="199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194"/>
      <c r="B34" s="199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194"/>
      <c r="B35" s="199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194"/>
      <c r="B36" s="200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194"/>
      <c r="B37" s="207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194"/>
      <c r="B38" s="208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194"/>
      <c r="B39" s="208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194"/>
      <c r="B40" s="208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194"/>
      <c r="B41" s="209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194"/>
      <c r="B42" s="203" t="s">
        <v>127</v>
      </c>
      <c r="C42" s="204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194"/>
      <c r="B43" s="184" t="s">
        <v>40</v>
      </c>
      <c r="C43" s="184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195" t="s">
        <v>41</v>
      </c>
      <c r="B44" s="196"/>
      <c r="C44" s="196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197" t="s">
        <v>43</v>
      </c>
      <c r="B45" s="186"/>
      <c r="C45" s="186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205" t="s">
        <v>129</v>
      </c>
      <c r="B46" s="206"/>
      <c r="C46" s="204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192" t="s">
        <v>42</v>
      </c>
      <c r="B47" s="193"/>
      <c r="C47" s="193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4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148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191"/>
      <c r="B4" s="186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191"/>
      <c r="B5" s="186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191"/>
      <c r="B6" s="186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191"/>
      <c r="B7" s="186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191"/>
      <c r="B8" s="186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191"/>
      <c r="B11" s="199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191"/>
      <c r="B12" s="199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191"/>
      <c r="B13" s="199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191"/>
      <c r="B14" s="199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191"/>
      <c r="B15" s="199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191"/>
      <c r="B16" s="200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191"/>
      <c r="B17" s="201" t="s">
        <v>20</v>
      </c>
      <c r="C17" s="202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191"/>
      <c r="B18" s="186" t="s">
        <v>127</v>
      </c>
      <c r="C18" s="186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191"/>
      <c r="B19" s="184" t="s">
        <v>39</v>
      </c>
      <c r="C19" s="184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191" t="s">
        <v>21</v>
      </c>
      <c r="B20" s="198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194"/>
      <c r="B21" s="199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194"/>
      <c r="B22" s="199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194"/>
      <c r="B23" s="199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194"/>
      <c r="B24" s="199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194"/>
      <c r="B25" s="199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194"/>
      <c r="B26" s="199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194"/>
      <c r="B27" s="199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194"/>
      <c r="B28" s="199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194"/>
      <c r="B29" s="199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194"/>
      <c r="B30" s="199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194"/>
      <c r="B31" s="199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194"/>
      <c r="B32" s="199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194"/>
      <c r="B33" s="199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194"/>
      <c r="B34" s="199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194"/>
      <c r="B35" s="199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194"/>
      <c r="B36" s="199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194"/>
      <c r="B37" s="200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194"/>
      <c r="B38" s="207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194"/>
      <c r="B39" s="208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194"/>
      <c r="B40" s="208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194"/>
      <c r="B41" s="208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194"/>
      <c r="B42" s="209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194"/>
      <c r="B43" s="203" t="s">
        <v>127</v>
      </c>
      <c r="C43" s="204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194"/>
      <c r="B44" s="184" t="s">
        <v>40</v>
      </c>
      <c r="C44" s="184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195" t="s">
        <v>41</v>
      </c>
      <c r="B45" s="196"/>
      <c r="C45" s="196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197" t="s">
        <v>43</v>
      </c>
      <c r="B46" s="186"/>
      <c r="C46" s="186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205" t="s">
        <v>129</v>
      </c>
      <c r="B47" s="206"/>
      <c r="C47" s="204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192" t="s">
        <v>42</v>
      </c>
      <c r="B48" s="193"/>
      <c r="C48" s="193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151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191"/>
      <c r="B4" s="186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191"/>
      <c r="B5" s="186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191"/>
      <c r="B6" s="186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191"/>
      <c r="B7" s="186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191"/>
      <c r="B8" s="186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191"/>
      <c r="B11" s="199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191"/>
      <c r="B12" s="199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191"/>
      <c r="B13" s="199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191"/>
      <c r="B14" s="199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191"/>
      <c r="B15" s="199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191"/>
      <c r="B16" s="200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191"/>
      <c r="B17" s="201" t="s">
        <v>20</v>
      </c>
      <c r="C17" s="202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191"/>
      <c r="B18" s="186" t="s">
        <v>127</v>
      </c>
      <c r="C18" s="186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191"/>
      <c r="B19" s="184" t="s">
        <v>39</v>
      </c>
      <c r="C19" s="184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191" t="s">
        <v>21</v>
      </c>
      <c r="B20" s="198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194"/>
      <c r="B21" s="199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194"/>
      <c r="B22" s="199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194"/>
      <c r="B23" s="199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194"/>
      <c r="B24" s="199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194"/>
      <c r="B25" s="199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194"/>
      <c r="B26" s="199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194"/>
      <c r="B27" s="199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194"/>
      <c r="B28" s="199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194"/>
      <c r="B29" s="199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194"/>
      <c r="B30" s="199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194"/>
      <c r="B31" s="199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194"/>
      <c r="B32" s="199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194"/>
      <c r="B33" s="199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194"/>
      <c r="B34" s="199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194"/>
      <c r="B35" s="199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194"/>
      <c r="B36" s="199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194"/>
      <c r="B37" s="200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194"/>
      <c r="B38" s="207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194"/>
      <c r="B39" s="208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194"/>
      <c r="B40" s="208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194"/>
      <c r="B41" s="208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194"/>
      <c r="B42" s="209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194"/>
      <c r="B43" s="203" t="s">
        <v>127</v>
      </c>
      <c r="C43" s="204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194"/>
      <c r="B44" s="184" t="s">
        <v>40</v>
      </c>
      <c r="C44" s="184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195" t="s">
        <v>41</v>
      </c>
      <c r="B45" s="196"/>
      <c r="C45" s="196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197" t="s">
        <v>43</v>
      </c>
      <c r="B46" s="186"/>
      <c r="C46" s="186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205" t="s">
        <v>129</v>
      </c>
      <c r="B47" s="206"/>
      <c r="C47" s="204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192" t="s">
        <v>42</v>
      </c>
      <c r="B48" s="193"/>
      <c r="C48" s="193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87" t="s">
        <v>152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6" ht="25.5" customHeight="1" x14ac:dyDescent="0.15">
      <c r="A2" s="189" t="s">
        <v>13</v>
      </c>
      <c r="B2" s="190"/>
      <c r="C2" s="190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191" t="s">
        <v>14</v>
      </c>
      <c r="B3" s="185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191"/>
      <c r="B4" s="186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191"/>
      <c r="B5" s="186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191"/>
      <c r="B6" s="186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191"/>
      <c r="B7" s="186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191"/>
      <c r="B8" s="186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191"/>
      <c r="B9" s="186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191"/>
      <c r="B10" s="198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191"/>
      <c r="B11" s="199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191"/>
      <c r="B12" s="199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191"/>
      <c r="B13" s="199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191"/>
      <c r="B14" s="199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191"/>
      <c r="B15" s="199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191"/>
      <c r="B16" s="200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191"/>
      <c r="B17" s="201" t="s">
        <v>153</v>
      </c>
      <c r="C17" s="202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191"/>
      <c r="B18" s="186" t="s">
        <v>127</v>
      </c>
      <c r="C18" s="186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191"/>
      <c r="B19" s="184" t="s">
        <v>39</v>
      </c>
      <c r="C19" s="184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191" t="s">
        <v>21</v>
      </c>
      <c r="B20" s="198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194"/>
      <c r="B21" s="199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194"/>
      <c r="B22" s="199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194"/>
      <c r="B23" s="199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194"/>
      <c r="B24" s="199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194"/>
      <c r="B25" s="199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194"/>
      <c r="B26" s="199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194"/>
      <c r="B27" s="199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194"/>
      <c r="B28" s="199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194"/>
      <c r="B29" s="199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194"/>
      <c r="B30" s="199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194"/>
      <c r="B31" s="199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194"/>
      <c r="B32" s="199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194"/>
      <c r="B33" s="199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194"/>
      <c r="B34" s="199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194"/>
      <c r="B35" s="199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194"/>
      <c r="B36" s="199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194"/>
      <c r="B37" s="200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194"/>
      <c r="B38" s="207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194"/>
      <c r="B39" s="208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194"/>
      <c r="B40" s="208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194"/>
      <c r="B41" s="208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194"/>
      <c r="B42" s="209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194"/>
      <c r="B43" s="203" t="s">
        <v>127</v>
      </c>
      <c r="C43" s="204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194"/>
      <c r="B44" s="184" t="s">
        <v>40</v>
      </c>
      <c r="C44" s="184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195" t="s">
        <v>41</v>
      </c>
      <c r="B45" s="196"/>
      <c r="C45" s="196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197" t="s">
        <v>43</v>
      </c>
      <c r="B46" s="186"/>
      <c r="C46" s="186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205" t="s">
        <v>129</v>
      </c>
      <c r="B47" s="206"/>
      <c r="C47" s="204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192" t="s">
        <v>42</v>
      </c>
      <c r="B48" s="193"/>
      <c r="C48" s="193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21" t="s">
        <v>155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6" ht="25.5" customHeight="1" x14ac:dyDescent="0.15">
      <c r="A2" s="222" t="s">
        <v>13</v>
      </c>
      <c r="B2" s="223"/>
      <c r="C2" s="224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213" t="s">
        <v>14</v>
      </c>
      <c r="B3" s="198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214"/>
      <c r="B4" s="199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214"/>
      <c r="B5" s="199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214"/>
      <c r="B6" s="199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214"/>
      <c r="B7" s="199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214"/>
      <c r="B8" s="199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214"/>
      <c r="B9" s="200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214"/>
      <c r="B10" s="198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214"/>
      <c r="B11" s="199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214"/>
      <c r="B12" s="199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214"/>
      <c r="B13" s="199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214"/>
      <c r="B14" s="199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214"/>
      <c r="B15" s="199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214"/>
      <c r="B16" s="200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214"/>
      <c r="B17" s="201" t="s">
        <v>20</v>
      </c>
      <c r="C17" s="202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214"/>
      <c r="B18" s="203" t="s">
        <v>127</v>
      </c>
      <c r="C18" s="204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215"/>
      <c r="B19" s="216" t="s">
        <v>39</v>
      </c>
      <c r="C19" s="217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213" t="s">
        <v>21</v>
      </c>
      <c r="B20" s="198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214"/>
      <c r="B21" s="199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214"/>
      <c r="B22" s="199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214"/>
      <c r="B23" s="199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214"/>
      <c r="B24" s="199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214"/>
      <c r="B25" s="199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214"/>
      <c r="B26" s="199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214"/>
      <c r="B27" s="199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214"/>
      <c r="B28" s="199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214"/>
      <c r="B29" s="199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214"/>
      <c r="B30" s="199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214"/>
      <c r="B31" s="199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214"/>
      <c r="B32" s="199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214"/>
      <c r="B33" s="199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214"/>
      <c r="B34" s="199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214"/>
      <c r="B35" s="199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214"/>
      <c r="B36" s="199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214"/>
      <c r="B37" s="200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214"/>
      <c r="B38" s="198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214"/>
      <c r="B39" s="199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214"/>
      <c r="B40" s="199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214"/>
      <c r="B41" s="199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214"/>
      <c r="B42" s="200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214"/>
      <c r="B43" s="203" t="s">
        <v>127</v>
      </c>
      <c r="C43" s="204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215"/>
      <c r="B44" s="216" t="s">
        <v>40</v>
      </c>
      <c r="C44" s="217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18" t="s">
        <v>41</v>
      </c>
      <c r="B45" s="219"/>
      <c r="C45" s="220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205" t="s">
        <v>43</v>
      </c>
      <c r="B46" s="206"/>
      <c r="C46" s="204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205" t="s">
        <v>129</v>
      </c>
      <c r="B47" s="206"/>
      <c r="C47" s="204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210" t="s">
        <v>42</v>
      </c>
      <c r="B48" s="211"/>
      <c r="C48" s="212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1" t="s">
        <v>156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8" ht="25.5" customHeight="1" x14ac:dyDescent="0.15">
      <c r="A2" s="222" t="s">
        <v>13</v>
      </c>
      <c r="B2" s="223"/>
      <c r="C2" s="224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213" t="s">
        <v>14</v>
      </c>
      <c r="B3" s="198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214"/>
      <c r="B4" s="199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214"/>
      <c r="B5" s="199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214"/>
      <c r="B6" s="199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214"/>
      <c r="B7" s="199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214"/>
      <c r="B8" s="199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214"/>
      <c r="B9" s="200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214"/>
      <c r="B10" s="198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214"/>
      <c r="B11" s="199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214"/>
      <c r="B12" s="199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214"/>
      <c r="B13" s="199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214"/>
      <c r="B14" s="199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214"/>
      <c r="B15" s="199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214"/>
      <c r="B16" s="200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214"/>
      <c r="B17" s="201" t="s">
        <v>20</v>
      </c>
      <c r="C17" s="202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214"/>
      <c r="B18" s="203" t="s">
        <v>127</v>
      </c>
      <c r="C18" s="204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215"/>
      <c r="B19" s="216" t="s">
        <v>39</v>
      </c>
      <c r="C19" s="217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213" t="s">
        <v>21</v>
      </c>
      <c r="B20" s="198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214"/>
      <c r="B21" s="199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214"/>
      <c r="B22" s="199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214"/>
      <c r="B23" s="199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214"/>
      <c r="B24" s="199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214"/>
      <c r="B25" s="199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214"/>
      <c r="B26" s="199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214"/>
      <c r="B27" s="199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214"/>
      <c r="B28" s="199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214"/>
      <c r="B29" s="199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214"/>
      <c r="B30" s="199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214"/>
      <c r="B31" s="199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214"/>
      <c r="B32" s="199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214"/>
      <c r="B33" s="199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214"/>
      <c r="B34" s="199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214"/>
      <c r="B35" s="199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214"/>
      <c r="B36" s="199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214"/>
      <c r="B37" s="200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214"/>
      <c r="B38" s="198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214"/>
      <c r="B39" s="199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214"/>
      <c r="B40" s="199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214"/>
      <c r="B41" s="199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214"/>
      <c r="B42" s="200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214"/>
      <c r="B43" s="203" t="s">
        <v>127</v>
      </c>
      <c r="C43" s="204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215"/>
      <c r="B44" s="216" t="s">
        <v>40</v>
      </c>
      <c r="C44" s="217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18" t="s">
        <v>41</v>
      </c>
      <c r="B45" s="219"/>
      <c r="C45" s="220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205" t="s">
        <v>43</v>
      </c>
      <c r="B46" s="206"/>
      <c r="C46" s="204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205" t="s">
        <v>129</v>
      </c>
      <c r="B47" s="206"/>
      <c r="C47" s="204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21" t="s">
        <v>158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8" ht="25.5" customHeight="1" x14ac:dyDescent="0.15">
      <c r="A2" s="222" t="s">
        <v>13</v>
      </c>
      <c r="B2" s="223"/>
      <c r="C2" s="224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213" t="s">
        <v>14</v>
      </c>
      <c r="B3" s="198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214"/>
      <c r="B4" s="199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214"/>
      <c r="B5" s="199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214"/>
      <c r="B6" s="199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214"/>
      <c r="B7" s="199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214"/>
      <c r="B8" s="199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214"/>
      <c r="B9" s="200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214"/>
      <c r="B10" s="198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214"/>
      <c r="B11" s="199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214"/>
      <c r="B12" s="199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214"/>
      <c r="B13" s="199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214"/>
      <c r="B14" s="199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214"/>
      <c r="B15" s="199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214"/>
      <c r="B16" s="200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214"/>
      <c r="B17" s="201" t="s">
        <v>20</v>
      </c>
      <c r="C17" s="202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214"/>
      <c r="B18" s="203" t="s">
        <v>127</v>
      </c>
      <c r="C18" s="204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215"/>
      <c r="B19" s="216" t="s">
        <v>39</v>
      </c>
      <c r="C19" s="217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213" t="s">
        <v>21</v>
      </c>
      <c r="B20" s="198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214"/>
      <c r="B21" s="199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214"/>
      <c r="B22" s="199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214"/>
      <c r="B23" s="199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214"/>
      <c r="B24" s="199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214"/>
      <c r="B25" s="199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214"/>
      <c r="B26" s="199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214"/>
      <c r="B27" s="199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214"/>
      <c r="B28" s="199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214"/>
      <c r="B29" s="199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214"/>
      <c r="B30" s="199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214"/>
      <c r="B31" s="199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214"/>
      <c r="B32" s="199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214"/>
      <c r="B33" s="199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214"/>
      <c r="B34" s="199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214"/>
      <c r="B35" s="199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214"/>
      <c r="B36" s="199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214"/>
      <c r="B37" s="200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214"/>
      <c r="B38" s="198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214"/>
      <c r="B39" s="199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214"/>
      <c r="B40" s="199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214"/>
      <c r="B41" s="199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214"/>
      <c r="B42" s="200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214"/>
      <c r="B43" s="203" t="s">
        <v>127</v>
      </c>
      <c r="C43" s="204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215"/>
      <c r="B44" s="216" t="s">
        <v>40</v>
      </c>
      <c r="C44" s="217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18" t="s">
        <v>41</v>
      </c>
      <c r="B45" s="219"/>
      <c r="C45" s="220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205" t="s">
        <v>43</v>
      </c>
      <c r="B46" s="206"/>
      <c r="C46" s="204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205" t="s">
        <v>129</v>
      </c>
      <c r="B47" s="206"/>
      <c r="C47" s="204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21" t="s">
        <v>227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8" ht="25.5" customHeight="1" x14ac:dyDescent="0.15">
      <c r="A2" s="222" t="s">
        <v>226</v>
      </c>
      <c r="B2" s="223"/>
      <c r="C2" s="224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213" t="s">
        <v>222</v>
      </c>
      <c r="B3" s="198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214"/>
      <c r="B4" s="199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214"/>
      <c r="B5" s="199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214"/>
      <c r="B6" s="199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214"/>
      <c r="B7" s="199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214"/>
      <c r="B8" s="199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214"/>
      <c r="B9" s="200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214"/>
      <c r="B10" s="198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214"/>
      <c r="B11" s="199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214"/>
      <c r="B12" s="199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214"/>
      <c r="B13" s="199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214"/>
      <c r="B14" s="199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214"/>
      <c r="B15" s="199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214"/>
      <c r="B16" s="200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214"/>
      <c r="B17" s="201" t="s">
        <v>209</v>
      </c>
      <c r="C17" s="202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214"/>
      <c r="B18" s="203" t="s">
        <v>183</v>
      </c>
      <c r="C18" s="204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215"/>
      <c r="B19" s="216" t="s">
        <v>208</v>
      </c>
      <c r="C19" s="217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213" t="s">
        <v>207</v>
      </c>
      <c r="B20" s="198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214"/>
      <c r="B21" s="199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214"/>
      <c r="B22" s="199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214"/>
      <c r="B23" s="199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214"/>
      <c r="B24" s="199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214"/>
      <c r="B25" s="199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214"/>
      <c r="B26" s="199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214"/>
      <c r="B27" s="199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214"/>
      <c r="B28" s="199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214"/>
      <c r="B29" s="199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214"/>
      <c r="B30" s="199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214"/>
      <c r="B31" s="199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214"/>
      <c r="B32" s="199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214"/>
      <c r="B33" s="199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214"/>
      <c r="B34" s="199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214"/>
      <c r="B35" s="199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214"/>
      <c r="B36" s="199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214"/>
      <c r="B37" s="200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214"/>
      <c r="B38" s="198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214"/>
      <c r="B39" s="199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214"/>
      <c r="B40" s="199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214"/>
      <c r="B41" s="199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214"/>
      <c r="B42" s="200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214"/>
      <c r="B43" s="203" t="s">
        <v>183</v>
      </c>
      <c r="C43" s="204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215"/>
      <c r="B44" s="216" t="s">
        <v>182</v>
      </c>
      <c r="C44" s="217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18" t="s">
        <v>181</v>
      </c>
      <c r="B45" s="219"/>
      <c r="C45" s="220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205" t="s">
        <v>180</v>
      </c>
      <c r="B46" s="206"/>
      <c r="C46" s="204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205" t="s">
        <v>179</v>
      </c>
      <c r="B47" s="206"/>
      <c r="C47" s="204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210" t="s">
        <v>178</v>
      </c>
      <c r="B48" s="211"/>
      <c r="C48" s="212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1" t="s">
        <v>177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8" ht="25.5" customHeight="1" x14ac:dyDescent="0.15">
      <c r="A2" s="222" t="s">
        <v>176</v>
      </c>
      <c r="B2" s="223"/>
      <c r="C2" s="224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213" t="s">
        <v>172</v>
      </c>
      <c r="B3" s="198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214"/>
      <c r="B4" s="199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214"/>
      <c r="B5" s="199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214"/>
      <c r="B6" s="199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214"/>
      <c r="B7" s="199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214"/>
      <c r="B8" s="199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214"/>
      <c r="B9" s="200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214"/>
      <c r="B10" s="198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214"/>
      <c r="B11" s="199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214"/>
      <c r="B12" s="199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214"/>
      <c r="B13" s="199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214"/>
      <c r="B14" s="199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214"/>
      <c r="B15" s="199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214"/>
      <c r="B16" s="200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214"/>
      <c r="B17" s="201" t="s">
        <v>68</v>
      </c>
      <c r="C17" s="202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214"/>
      <c r="B18" s="203" t="s">
        <v>127</v>
      </c>
      <c r="C18" s="204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215"/>
      <c r="B19" s="216" t="s">
        <v>39</v>
      </c>
      <c r="C19" s="217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213" t="s">
        <v>21</v>
      </c>
      <c r="B20" s="198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214"/>
      <c r="B21" s="199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214"/>
      <c r="B22" s="199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214"/>
      <c r="B23" s="199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214"/>
      <c r="B24" s="199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214"/>
      <c r="B25" s="199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214"/>
      <c r="B26" s="199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214"/>
      <c r="B27" s="199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214"/>
      <c r="B28" s="199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214"/>
      <c r="B29" s="199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214"/>
      <c r="B30" s="199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214"/>
      <c r="B31" s="199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214"/>
      <c r="B32" s="199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214"/>
      <c r="B33" s="199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214"/>
      <c r="B34" s="199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214"/>
      <c r="B35" s="199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214"/>
      <c r="B36" s="199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214"/>
      <c r="B37" s="200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214"/>
      <c r="B38" s="198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214"/>
      <c r="B39" s="199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214"/>
      <c r="B40" s="199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214"/>
      <c r="B41" s="199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214"/>
      <c r="B42" s="200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214"/>
      <c r="B43" s="203" t="s">
        <v>127</v>
      </c>
      <c r="C43" s="204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215"/>
      <c r="B44" s="216" t="s">
        <v>162</v>
      </c>
      <c r="C44" s="217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18" t="s">
        <v>161</v>
      </c>
      <c r="B45" s="219"/>
      <c r="C45" s="220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205" t="s">
        <v>160</v>
      </c>
      <c r="B46" s="206"/>
      <c r="C46" s="204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205" t="s">
        <v>159</v>
      </c>
      <c r="B47" s="206"/>
      <c r="C47" s="204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210" t="s">
        <v>97</v>
      </c>
      <c r="B48" s="211"/>
      <c r="C48" s="212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tabSelected="1" zoomScale="80" zoomScaleNormal="80" workbookViewId="0">
      <pane xSplit="3" ySplit="2" topLeftCell="D6" activePane="bottomRight" state="frozen"/>
      <selection pane="topRight" activeCell="D1" sqref="D1"/>
      <selection pane="bottomLeft" activeCell="A3" sqref="A3"/>
      <selection pane="bottomRight" activeCell="H5" sqref="H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21" t="s">
        <v>228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8" ht="25.5" customHeight="1" x14ac:dyDescent="0.15">
      <c r="A2" s="222" t="s">
        <v>176</v>
      </c>
      <c r="B2" s="223"/>
      <c r="C2" s="224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213" t="s">
        <v>14</v>
      </c>
      <c r="B3" s="198" t="s">
        <v>171</v>
      </c>
      <c r="C3" s="146" t="s">
        <v>16</v>
      </c>
      <c r="D3" s="160">
        <f>290+64365</f>
        <v>64655</v>
      </c>
      <c r="E3" s="144">
        <v>43476</v>
      </c>
      <c r="F3" s="167">
        <f>64598+2619</f>
        <v>67217</v>
      </c>
      <c r="G3" s="174">
        <f>64365+3</f>
        <v>64368</v>
      </c>
      <c r="H3" s="235">
        <f>56974+1</f>
        <v>56975</v>
      </c>
      <c r="I3" s="144"/>
      <c r="J3" s="144"/>
      <c r="K3" s="144"/>
      <c r="L3" s="144"/>
      <c r="M3" s="144"/>
      <c r="N3" s="144"/>
      <c r="O3" s="158"/>
      <c r="P3" s="67">
        <f t="shared" ref="P3:P48" si="0">SUM(D3:O3)</f>
        <v>296691</v>
      </c>
      <c r="R3" s="80"/>
    </row>
    <row r="4" spans="1:18" ht="19.899999999999999" customHeight="1" x14ac:dyDescent="0.15">
      <c r="A4" s="214"/>
      <c r="B4" s="199"/>
      <c r="C4" s="146" t="s">
        <v>121</v>
      </c>
      <c r="D4" s="160">
        <f>4072+4918+347</f>
        <v>9337</v>
      </c>
      <c r="E4" s="144">
        <f>1167+2640+1963</f>
        <v>5770</v>
      </c>
      <c r="F4" s="167">
        <f>5015+957+2149</f>
        <v>8121</v>
      </c>
      <c r="G4" s="174">
        <f>4202+1311+347</f>
        <v>5860</v>
      </c>
      <c r="H4" s="235">
        <f>1529+3693
+1734</f>
        <v>6956</v>
      </c>
      <c r="I4" s="144"/>
      <c r="J4" s="144"/>
      <c r="K4" s="144"/>
      <c r="L4" s="144"/>
      <c r="M4" s="144"/>
      <c r="N4" s="144"/>
      <c r="O4" s="158"/>
      <c r="P4" s="67">
        <f t="shared" si="0"/>
        <v>36044</v>
      </c>
      <c r="R4" s="80"/>
    </row>
    <row r="5" spans="1:18" ht="19.899999999999999" customHeight="1" x14ac:dyDescent="0.15">
      <c r="A5" s="214"/>
      <c r="B5" s="199"/>
      <c r="C5" s="146" t="s">
        <v>170</v>
      </c>
      <c r="D5" s="160">
        <f>1669+1924</f>
        <v>3593</v>
      </c>
      <c r="E5" s="144">
        <f>1296+2512</f>
        <v>3808</v>
      </c>
      <c r="F5" s="167">
        <v>1166</v>
      </c>
      <c r="G5" s="174">
        <f>1378+1386</f>
        <v>2764</v>
      </c>
      <c r="H5" s="235">
        <f>1624+961</f>
        <v>2585</v>
      </c>
      <c r="I5" s="144"/>
      <c r="J5" s="144"/>
      <c r="K5" s="144"/>
      <c r="L5" s="144"/>
      <c r="M5" s="144"/>
      <c r="N5" s="144"/>
      <c r="O5" s="158"/>
      <c r="P5" s="67">
        <f t="shared" si="0"/>
        <v>13916</v>
      </c>
      <c r="R5" s="80"/>
    </row>
    <row r="6" spans="1:18" ht="19.899999999999999" customHeight="1" x14ac:dyDescent="0.15">
      <c r="A6" s="214"/>
      <c r="B6" s="199"/>
      <c r="C6" s="146" t="s">
        <v>118</v>
      </c>
      <c r="D6" s="160">
        <v>0</v>
      </c>
      <c r="E6" s="144"/>
      <c r="F6" s="167">
        <v>0</v>
      </c>
      <c r="G6" s="174">
        <v>0</v>
      </c>
      <c r="H6" s="225">
        <v>0</v>
      </c>
      <c r="I6" s="144"/>
      <c r="J6" s="144"/>
      <c r="K6" s="144"/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214"/>
      <c r="B7" s="199"/>
      <c r="C7" s="146" t="s">
        <v>119</v>
      </c>
      <c r="D7" s="160">
        <v>0</v>
      </c>
      <c r="E7" s="144"/>
      <c r="F7" s="167">
        <v>2</v>
      </c>
      <c r="G7" s="174">
        <v>0</v>
      </c>
      <c r="H7" s="225">
        <v>0</v>
      </c>
      <c r="I7" s="144"/>
      <c r="J7" s="144"/>
      <c r="K7" s="144"/>
      <c r="L7" s="144"/>
      <c r="M7" s="144"/>
      <c r="N7" s="144"/>
      <c r="O7" s="158"/>
      <c r="P7" s="67">
        <f t="shared" si="0"/>
        <v>2</v>
      </c>
      <c r="R7" s="80"/>
    </row>
    <row r="8" spans="1:18" ht="19.899999999999999" customHeight="1" x14ac:dyDescent="0.15">
      <c r="A8" s="214"/>
      <c r="B8" s="199"/>
      <c r="C8" s="146" t="s">
        <v>19</v>
      </c>
      <c r="D8" s="160">
        <v>107</v>
      </c>
      <c r="E8" s="144">
        <f>13+77</f>
        <v>90</v>
      </c>
      <c r="F8" s="91">
        <v>187</v>
      </c>
      <c r="G8" s="174">
        <f>94+2</f>
        <v>96</v>
      </c>
      <c r="H8" s="225">
        <f xml:space="preserve"> 165
+2</f>
        <v>167</v>
      </c>
      <c r="I8" s="144"/>
      <c r="J8" s="110"/>
      <c r="K8" s="144"/>
      <c r="L8" s="144"/>
      <c r="M8" s="144"/>
      <c r="N8" s="144"/>
      <c r="O8" s="158"/>
      <c r="P8" s="67">
        <f t="shared" si="0"/>
        <v>647</v>
      </c>
      <c r="R8" s="80"/>
    </row>
    <row r="9" spans="1:18" ht="19.899999999999999" customHeight="1" x14ac:dyDescent="0.15">
      <c r="A9" s="214"/>
      <c r="B9" s="200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73088</v>
      </c>
      <c r="H9" s="23">
        <f t="shared" si="1"/>
        <v>66683</v>
      </c>
      <c r="I9" s="23">
        <f t="shared" si="1"/>
        <v>0</v>
      </c>
      <c r="J9" s="23">
        <f t="shared" si="1"/>
        <v>0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347300</v>
      </c>
      <c r="R9" s="80"/>
    </row>
    <row r="10" spans="1:18" ht="19.899999999999999" customHeight="1" x14ac:dyDescent="0.15">
      <c r="A10" s="214"/>
      <c r="B10" s="198" t="s">
        <v>123</v>
      </c>
      <c r="C10" s="15" t="s">
        <v>120</v>
      </c>
      <c r="D10" s="161">
        <f>251+42</f>
        <v>293</v>
      </c>
      <c r="E10" s="144">
        <f>120+112</f>
        <v>232</v>
      </c>
      <c r="F10" s="168">
        <f>54+174</f>
        <v>228</v>
      </c>
      <c r="G10" s="175">
        <f>239+155</f>
        <v>394</v>
      </c>
      <c r="H10" s="226">
        <f>74+22</f>
        <v>96</v>
      </c>
      <c r="I10" s="138"/>
      <c r="J10" s="138"/>
      <c r="K10" s="138"/>
      <c r="L10" s="138"/>
      <c r="M10" s="138"/>
      <c r="N10" s="138"/>
      <c r="O10" s="152"/>
      <c r="P10" s="67">
        <f t="shared" si="0"/>
        <v>1243</v>
      </c>
      <c r="R10" s="80"/>
    </row>
    <row r="11" spans="1:18" ht="19.899999999999999" customHeight="1" x14ac:dyDescent="0.15">
      <c r="A11" s="214"/>
      <c r="B11" s="199"/>
      <c r="C11" s="15" t="s">
        <v>121</v>
      </c>
      <c r="D11" s="161">
        <v>22</v>
      </c>
      <c r="E11" s="144">
        <f>7+20</f>
        <v>27</v>
      </c>
      <c r="F11" s="144">
        <v>17</v>
      </c>
      <c r="G11" s="91">
        <v>28</v>
      </c>
      <c r="H11" s="236">
        <v>18</v>
      </c>
      <c r="I11" s="138"/>
      <c r="J11" s="138"/>
      <c r="K11" s="138"/>
      <c r="L11" s="138"/>
      <c r="M11" s="138"/>
      <c r="N11" s="138"/>
      <c r="O11" s="152"/>
      <c r="P11" s="67">
        <f t="shared" si="0"/>
        <v>112</v>
      </c>
      <c r="R11" s="80"/>
    </row>
    <row r="12" spans="1:18" ht="19.899999999999999" customHeight="1" x14ac:dyDescent="0.15">
      <c r="A12" s="214"/>
      <c r="B12" s="199"/>
      <c r="C12" s="15" t="s">
        <v>132</v>
      </c>
      <c r="D12" s="161">
        <f>3+44</f>
        <v>47</v>
      </c>
      <c r="E12" s="144"/>
      <c r="F12" s="144"/>
      <c r="G12" s="91"/>
      <c r="H12" s="226">
        <v>0</v>
      </c>
      <c r="I12" s="138"/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214"/>
      <c r="B13" s="199"/>
      <c r="C13" s="15" t="s">
        <v>138</v>
      </c>
      <c r="D13" s="161">
        <v>159</v>
      </c>
      <c r="E13" s="182">
        <v>81</v>
      </c>
      <c r="F13" s="182">
        <v>51</v>
      </c>
      <c r="G13" s="183">
        <v>21</v>
      </c>
      <c r="H13" s="226">
        <v>17</v>
      </c>
      <c r="I13" s="138"/>
      <c r="J13" s="109"/>
      <c r="K13" s="138"/>
      <c r="L13" s="138"/>
      <c r="M13" s="138"/>
      <c r="N13" s="138"/>
      <c r="O13" s="152"/>
      <c r="P13" s="67">
        <f t="shared" si="0"/>
        <v>329</v>
      </c>
      <c r="R13" s="80"/>
    </row>
    <row r="14" spans="1:18" ht="19.899999999999999" customHeight="1" x14ac:dyDescent="0.15">
      <c r="A14" s="214"/>
      <c r="B14" s="199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>
        <v>20</v>
      </c>
      <c r="H14" s="226">
        <f xml:space="preserve"> 1
+2</f>
        <v>3</v>
      </c>
      <c r="I14" s="138"/>
      <c r="J14" s="138"/>
      <c r="K14" s="138"/>
      <c r="L14" s="138"/>
      <c r="M14" s="138"/>
      <c r="N14" s="138"/>
      <c r="O14" s="152"/>
      <c r="P14" s="67">
        <f t="shared" si="0"/>
        <v>75</v>
      </c>
      <c r="R14" s="80"/>
    </row>
    <row r="15" spans="1:18" ht="19.899999999999999" customHeight="1" x14ac:dyDescent="0.15">
      <c r="A15" s="214"/>
      <c r="B15" s="199"/>
      <c r="C15" s="15" t="s">
        <v>19</v>
      </c>
      <c r="D15" s="161">
        <f>2</f>
        <v>2</v>
      </c>
      <c r="E15" s="144"/>
      <c r="F15" s="144"/>
      <c r="G15" s="91"/>
      <c r="H15" s="226">
        <v>0</v>
      </c>
      <c r="I15" s="138"/>
      <c r="J15" s="138"/>
      <c r="K15" s="138"/>
      <c r="L15" s="138"/>
      <c r="M15" s="138"/>
      <c r="N15" s="138"/>
      <c r="O15" s="152"/>
      <c r="P15" s="67">
        <f t="shared" si="0"/>
        <v>2</v>
      </c>
      <c r="R15" s="80"/>
    </row>
    <row r="16" spans="1:18" ht="19.899999999999999" customHeight="1" x14ac:dyDescent="0.15">
      <c r="A16" s="214"/>
      <c r="B16" s="200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463</v>
      </c>
      <c r="H16" s="23">
        <f t="shared" si="2"/>
        <v>134</v>
      </c>
      <c r="I16" s="23">
        <f t="shared" si="2"/>
        <v>0</v>
      </c>
      <c r="J16" s="23">
        <f t="shared" si="2"/>
        <v>0</v>
      </c>
      <c r="K16" s="23">
        <f t="shared" si="2"/>
        <v>0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1808</v>
      </c>
      <c r="R16" s="80"/>
    </row>
    <row r="17" spans="1:18" ht="19.5" customHeight="1" x14ac:dyDescent="0.15">
      <c r="A17" s="214"/>
      <c r="B17" s="201" t="s">
        <v>20</v>
      </c>
      <c r="C17" s="202"/>
      <c r="D17" s="162">
        <f>6+1015</f>
        <v>1021</v>
      </c>
      <c r="E17" s="144">
        <f>332+468</f>
        <v>800</v>
      </c>
      <c r="F17" s="169">
        <f>282+1</f>
        <v>283</v>
      </c>
      <c r="G17" s="176">
        <f>95+8</f>
        <v>103</v>
      </c>
      <c r="H17" s="228">
        <f>70+24</f>
        <v>94</v>
      </c>
      <c r="I17" s="138"/>
      <c r="J17" s="138"/>
      <c r="K17" s="138"/>
      <c r="L17" s="138"/>
      <c r="M17" s="138"/>
      <c r="N17" s="138"/>
      <c r="O17" s="152"/>
      <c r="P17" s="67">
        <f t="shared" si="0"/>
        <v>2301</v>
      </c>
      <c r="R17" s="80"/>
    </row>
    <row r="18" spans="1:18" ht="19.899999999999999" customHeight="1" x14ac:dyDescent="0.15">
      <c r="A18" s="214"/>
      <c r="B18" s="203" t="s">
        <v>127</v>
      </c>
      <c r="C18" s="204"/>
      <c r="D18" s="162">
        <f>13+2</f>
        <v>15</v>
      </c>
      <c r="E18" s="144">
        <f>3+29</f>
        <v>32</v>
      </c>
      <c r="F18" s="169">
        <v>11</v>
      </c>
      <c r="G18" s="91">
        <v>91</v>
      </c>
      <c r="H18" s="227">
        <f>16+16</f>
        <v>32</v>
      </c>
      <c r="I18" s="144"/>
      <c r="J18" s="144"/>
      <c r="K18" s="144"/>
      <c r="L18" s="144"/>
      <c r="M18" s="144"/>
      <c r="N18" s="144"/>
      <c r="O18" s="158"/>
      <c r="P18" s="67">
        <f t="shared" si="0"/>
        <v>181</v>
      </c>
      <c r="R18" s="80"/>
    </row>
    <row r="19" spans="1:18" ht="26.45" customHeight="1" x14ac:dyDescent="0.15">
      <c r="A19" s="215"/>
      <c r="B19" s="216" t="s">
        <v>39</v>
      </c>
      <c r="C19" s="217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73745</v>
      </c>
      <c r="H19" s="24">
        <f t="shared" si="3"/>
        <v>66943</v>
      </c>
      <c r="I19" s="24">
        <f>I9+I18+I16+I17</f>
        <v>0</v>
      </c>
      <c r="J19" s="24">
        <f t="shared" si="3"/>
        <v>0</v>
      </c>
      <c r="K19" s="24">
        <f t="shared" si="3"/>
        <v>0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351590</v>
      </c>
      <c r="R19" s="80">
        <f>SUM(D19:M19)</f>
        <v>351590</v>
      </c>
    </row>
    <row r="20" spans="1:18" ht="19.5" customHeight="1" x14ac:dyDescent="0.15">
      <c r="A20" s="213" t="s">
        <v>21</v>
      </c>
      <c r="B20" s="198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170">
        <f>2794+3679</f>
        <v>6473</v>
      </c>
      <c r="G20" s="179">
        <f>1174+5056</f>
        <v>6230</v>
      </c>
      <c r="H20" s="229">
        <f>3665+7549</f>
        <v>11214</v>
      </c>
      <c r="I20" s="144"/>
      <c r="J20" s="144"/>
      <c r="K20" s="144"/>
      <c r="L20" s="144"/>
      <c r="M20" s="144"/>
      <c r="N20" s="144"/>
      <c r="O20" s="158"/>
      <c r="P20" s="67">
        <f t="shared" si="0"/>
        <v>32430</v>
      </c>
      <c r="R20" s="80"/>
    </row>
    <row r="21" spans="1:18" ht="20.100000000000001" customHeight="1" x14ac:dyDescent="0.15">
      <c r="A21" s="214"/>
      <c r="B21" s="199"/>
      <c r="C21" s="146" t="s">
        <v>75</v>
      </c>
      <c r="D21" s="163">
        <f>89+3744</f>
        <v>3833</v>
      </c>
      <c r="E21" s="144">
        <f>71+4904</f>
        <v>4975</v>
      </c>
      <c r="F21" s="170">
        <f>2244+250</f>
        <v>2494</v>
      </c>
      <c r="G21" s="179">
        <f>6127+96</f>
        <v>6223</v>
      </c>
      <c r="H21" s="229">
        <v>7017</v>
      </c>
      <c r="I21" s="144"/>
      <c r="J21" s="144"/>
      <c r="K21" s="144"/>
      <c r="L21" s="144"/>
      <c r="M21" s="144"/>
      <c r="N21" s="144"/>
      <c r="O21" s="158"/>
      <c r="P21" s="67">
        <f t="shared" si="0"/>
        <v>24542</v>
      </c>
      <c r="R21" s="80"/>
    </row>
    <row r="22" spans="1:18" ht="20.100000000000001" customHeight="1" x14ac:dyDescent="0.15">
      <c r="A22" s="214"/>
      <c r="B22" s="199"/>
      <c r="C22" s="146" t="s">
        <v>72</v>
      </c>
      <c r="D22" s="163">
        <v>478</v>
      </c>
      <c r="E22" s="144">
        <v>1904</v>
      </c>
      <c r="F22" s="170">
        <v>692</v>
      </c>
      <c r="G22" s="179">
        <v>1201</v>
      </c>
      <c r="H22" s="229">
        <v>3056</v>
      </c>
      <c r="I22" s="144"/>
      <c r="J22" s="144"/>
      <c r="K22" s="144"/>
      <c r="L22" s="144"/>
      <c r="M22" s="144"/>
      <c r="N22" s="144"/>
      <c r="O22" s="158"/>
      <c r="P22" s="67">
        <f t="shared" si="0"/>
        <v>7331</v>
      </c>
      <c r="R22" s="80"/>
    </row>
    <row r="23" spans="1:18" ht="20.100000000000001" customHeight="1" x14ac:dyDescent="0.15">
      <c r="A23" s="214"/>
      <c r="B23" s="199"/>
      <c r="C23" s="146" t="s">
        <v>24</v>
      </c>
      <c r="D23" s="163">
        <v>0</v>
      </c>
      <c r="E23" s="144">
        <v>279</v>
      </c>
      <c r="F23" s="170">
        <v>67</v>
      </c>
      <c r="G23" s="179">
        <v>1335</v>
      </c>
      <c r="H23" s="229">
        <f>295+1673</f>
        <v>1968</v>
      </c>
      <c r="I23" s="144"/>
      <c r="J23" s="144"/>
      <c r="K23" s="144"/>
      <c r="L23" s="144"/>
      <c r="M23" s="144"/>
      <c r="N23" s="144"/>
      <c r="O23" s="158"/>
      <c r="P23" s="67">
        <f t="shared" si="0"/>
        <v>3649</v>
      </c>
      <c r="R23" s="80"/>
    </row>
    <row r="24" spans="1:18" ht="20.100000000000001" customHeight="1" x14ac:dyDescent="0.15">
      <c r="A24" s="214"/>
      <c r="B24" s="199"/>
      <c r="C24" s="146" t="s">
        <v>77</v>
      </c>
      <c r="D24" s="163">
        <v>4</v>
      </c>
      <c r="E24" s="144">
        <f>2+10</f>
        <v>12</v>
      </c>
      <c r="F24" s="170">
        <f>10+37</f>
        <v>47</v>
      </c>
      <c r="G24" s="179">
        <f>4+38</f>
        <v>42</v>
      </c>
      <c r="H24" s="229">
        <f>14+7</f>
        <v>21</v>
      </c>
      <c r="I24" s="144"/>
      <c r="J24" s="144"/>
      <c r="K24" s="144"/>
      <c r="L24" s="144"/>
      <c r="M24" s="144"/>
      <c r="N24" s="144"/>
      <c r="O24" s="158"/>
      <c r="P24" s="67">
        <f t="shared" si="0"/>
        <v>126</v>
      </c>
      <c r="R24" s="80"/>
    </row>
    <row r="25" spans="1:18" ht="20.100000000000001" customHeight="1" x14ac:dyDescent="0.15">
      <c r="A25" s="214"/>
      <c r="B25" s="199"/>
      <c r="C25" s="146" t="s">
        <v>29</v>
      </c>
      <c r="D25" s="163">
        <v>0</v>
      </c>
      <c r="E25" s="144"/>
      <c r="F25" s="170">
        <v>0</v>
      </c>
      <c r="G25" s="177">
        <v>0</v>
      </c>
      <c r="H25" s="229">
        <v>0</v>
      </c>
      <c r="I25" s="144"/>
      <c r="J25" s="144"/>
      <c r="K25" s="144"/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214"/>
      <c r="B26" s="199"/>
      <c r="C26" s="146" t="s">
        <v>30</v>
      </c>
      <c r="D26" s="163">
        <v>61</v>
      </c>
      <c r="E26" s="144">
        <v>1186</v>
      </c>
      <c r="F26" s="170">
        <v>486</v>
      </c>
      <c r="G26" s="179">
        <v>541</v>
      </c>
      <c r="H26" s="229">
        <v>558</v>
      </c>
      <c r="I26" s="144"/>
      <c r="J26" s="144"/>
      <c r="K26" s="144"/>
      <c r="L26" s="144"/>
      <c r="M26" s="144"/>
      <c r="N26" s="144"/>
      <c r="O26" s="158"/>
      <c r="P26" s="67">
        <f t="shared" si="0"/>
        <v>2832</v>
      </c>
      <c r="R26" s="80"/>
    </row>
    <row r="27" spans="1:18" ht="20.100000000000001" customHeight="1" x14ac:dyDescent="0.15">
      <c r="A27" s="214"/>
      <c r="B27" s="199"/>
      <c r="C27" s="146" t="s">
        <v>34</v>
      </c>
      <c r="D27" s="163">
        <v>0</v>
      </c>
      <c r="E27" s="144"/>
      <c r="F27" s="170">
        <v>0</v>
      </c>
      <c r="G27" s="177">
        <v>0</v>
      </c>
      <c r="H27" s="229">
        <v>0</v>
      </c>
      <c r="I27" s="144"/>
      <c r="J27" s="144"/>
      <c r="K27" s="144"/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214"/>
      <c r="B28" s="199"/>
      <c r="C28" s="146" t="s">
        <v>33</v>
      </c>
      <c r="D28" s="163">
        <v>0</v>
      </c>
      <c r="E28" s="144">
        <v>904</v>
      </c>
      <c r="F28" s="170">
        <v>469</v>
      </c>
      <c r="G28" s="179">
        <v>649</v>
      </c>
      <c r="H28" s="229">
        <v>933</v>
      </c>
      <c r="I28" s="144"/>
      <c r="J28" s="144"/>
      <c r="K28" s="141"/>
      <c r="L28" s="144"/>
      <c r="M28" s="144"/>
      <c r="N28" s="144"/>
      <c r="O28" s="158"/>
      <c r="P28" s="67">
        <f t="shared" si="0"/>
        <v>2955</v>
      </c>
      <c r="R28" s="80"/>
    </row>
    <row r="29" spans="1:18" ht="20.100000000000001" customHeight="1" x14ac:dyDescent="0.15">
      <c r="A29" s="214"/>
      <c r="B29" s="199"/>
      <c r="C29" s="146" t="s">
        <v>31</v>
      </c>
      <c r="D29" s="163">
        <v>1148</v>
      </c>
      <c r="E29" s="144">
        <v>1410</v>
      </c>
      <c r="F29" s="170">
        <v>1639</v>
      </c>
      <c r="G29" s="177">
        <v>1316</v>
      </c>
      <c r="H29" s="229">
        <v>0</v>
      </c>
      <c r="I29" s="144"/>
      <c r="J29" s="144"/>
      <c r="K29" s="144"/>
      <c r="L29" s="144"/>
      <c r="M29" s="144"/>
      <c r="N29" s="144"/>
      <c r="O29" s="158"/>
      <c r="P29" s="67">
        <f t="shared" si="0"/>
        <v>5513</v>
      </c>
      <c r="R29" s="80"/>
    </row>
    <row r="30" spans="1:18" ht="20.100000000000001" customHeight="1" x14ac:dyDescent="0.15">
      <c r="A30" s="214"/>
      <c r="B30" s="199"/>
      <c r="C30" s="146" t="s">
        <v>110</v>
      </c>
      <c r="D30" s="163">
        <v>756</v>
      </c>
      <c r="E30" s="144">
        <v>1677</v>
      </c>
      <c r="F30" s="170">
        <v>1513</v>
      </c>
      <c r="G30" s="177">
        <v>2407</v>
      </c>
      <c r="H30" s="229">
        <v>0</v>
      </c>
      <c r="I30" s="144"/>
      <c r="J30" s="144"/>
      <c r="K30" s="144"/>
      <c r="L30" s="144"/>
      <c r="M30" s="144"/>
      <c r="N30" s="144"/>
      <c r="O30" s="158"/>
      <c r="P30" s="67">
        <f t="shared" si="0"/>
        <v>6353</v>
      </c>
      <c r="R30" s="80"/>
    </row>
    <row r="31" spans="1:18" ht="20.100000000000001" customHeight="1" x14ac:dyDescent="0.15">
      <c r="A31" s="214"/>
      <c r="B31" s="199"/>
      <c r="C31" s="146" t="s">
        <v>27</v>
      </c>
      <c r="D31" s="163">
        <v>0</v>
      </c>
      <c r="E31" s="144"/>
      <c r="F31" s="170">
        <v>0</v>
      </c>
      <c r="G31" s="177">
        <v>0</v>
      </c>
      <c r="H31" s="229">
        <v>0</v>
      </c>
      <c r="I31" s="144"/>
      <c r="J31" s="144"/>
      <c r="K31" s="144"/>
      <c r="L31" s="144"/>
      <c r="M31" s="144"/>
      <c r="N31" s="144"/>
      <c r="O31" s="158"/>
      <c r="P31" s="67">
        <f t="shared" si="0"/>
        <v>0</v>
      </c>
      <c r="R31" s="80"/>
    </row>
    <row r="32" spans="1:18" ht="20.100000000000001" customHeight="1" x14ac:dyDescent="0.15">
      <c r="A32" s="214"/>
      <c r="B32" s="199"/>
      <c r="C32" s="146" t="s">
        <v>32</v>
      </c>
      <c r="D32" s="163">
        <v>0</v>
      </c>
      <c r="E32" s="144"/>
      <c r="F32" s="170">
        <v>0</v>
      </c>
      <c r="G32" s="177">
        <v>0</v>
      </c>
      <c r="H32" s="229">
        <v>0</v>
      </c>
      <c r="I32" s="144"/>
      <c r="J32" s="144"/>
      <c r="K32" s="144"/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214"/>
      <c r="B33" s="199"/>
      <c r="C33" s="146" t="s">
        <v>50</v>
      </c>
      <c r="D33" s="163">
        <v>85</v>
      </c>
      <c r="E33" s="144"/>
      <c r="F33" s="170">
        <v>289</v>
      </c>
      <c r="G33" s="179">
        <v>55</v>
      </c>
      <c r="H33" s="229">
        <v>2</v>
      </c>
      <c r="I33" s="144"/>
      <c r="J33" s="144"/>
      <c r="K33" s="144"/>
      <c r="L33" s="144"/>
      <c r="M33" s="144"/>
      <c r="N33" s="144"/>
      <c r="O33" s="158"/>
      <c r="P33" s="67">
        <f t="shared" si="0"/>
        <v>431</v>
      </c>
      <c r="R33" s="80"/>
    </row>
    <row r="34" spans="1:18" ht="20.100000000000001" customHeight="1" x14ac:dyDescent="0.15">
      <c r="A34" s="214"/>
      <c r="B34" s="199"/>
      <c r="C34" s="146" t="s">
        <v>98</v>
      </c>
      <c r="D34" s="163">
        <v>22</v>
      </c>
      <c r="E34" s="144">
        <v>45</v>
      </c>
      <c r="F34" s="170">
        <v>120</v>
      </c>
      <c r="G34" s="179">
        <v>182</v>
      </c>
      <c r="H34" s="229">
        <v>73</v>
      </c>
      <c r="I34" s="144"/>
      <c r="J34" s="144"/>
      <c r="K34" s="144"/>
      <c r="L34" s="144"/>
      <c r="M34" s="144"/>
      <c r="N34" s="144"/>
      <c r="O34" s="158"/>
      <c r="P34" s="67">
        <f t="shared" si="0"/>
        <v>442</v>
      </c>
      <c r="R34" s="80"/>
    </row>
    <row r="35" spans="1:18" ht="20.100000000000001" customHeight="1" x14ac:dyDescent="0.15">
      <c r="A35" s="214"/>
      <c r="B35" s="199"/>
      <c r="C35" s="146" t="s">
        <v>166</v>
      </c>
      <c r="D35" s="163">
        <v>0</v>
      </c>
      <c r="E35" s="144"/>
      <c r="F35" s="170">
        <v>0</v>
      </c>
      <c r="G35" s="179">
        <v>0</v>
      </c>
      <c r="H35" s="230">
        <v>0</v>
      </c>
      <c r="I35" s="70"/>
      <c r="J35" s="144"/>
      <c r="K35" s="71"/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214"/>
      <c r="B36" s="199"/>
      <c r="C36" s="146" t="s">
        <v>19</v>
      </c>
      <c r="D36" s="163">
        <f>7184+320</f>
        <v>7504</v>
      </c>
      <c r="E36" s="144">
        <f>12486+982</f>
        <v>13468</v>
      </c>
      <c r="F36" s="170">
        <f>564+14027</f>
        <v>14591</v>
      </c>
      <c r="G36" s="179">
        <f>519+17577</f>
        <v>18096</v>
      </c>
      <c r="H36" s="231">
        <v>15975</v>
      </c>
      <c r="I36" s="144"/>
      <c r="J36" s="144"/>
      <c r="K36" s="144"/>
      <c r="L36" s="144"/>
      <c r="M36" s="144"/>
      <c r="N36" s="144"/>
      <c r="O36" s="158"/>
      <c r="P36" s="67">
        <f t="shared" si="0"/>
        <v>69634</v>
      </c>
      <c r="R36" s="80"/>
    </row>
    <row r="37" spans="1:18" ht="20.100000000000001" customHeight="1" x14ac:dyDescent="0.15">
      <c r="A37" s="214"/>
      <c r="B37" s="200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38277</v>
      </c>
      <c r="H37" s="25">
        <f t="shared" si="4"/>
        <v>40817</v>
      </c>
      <c r="I37" s="25">
        <f t="shared" si="4"/>
        <v>0</v>
      </c>
      <c r="J37" s="25">
        <f t="shared" si="4"/>
        <v>0</v>
      </c>
      <c r="K37" s="25">
        <f t="shared" si="4"/>
        <v>0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156238</v>
      </c>
      <c r="R37" s="80"/>
    </row>
    <row r="38" spans="1:18" ht="20.100000000000001" customHeight="1" x14ac:dyDescent="0.15">
      <c r="A38" s="214"/>
      <c r="B38" s="198" t="s">
        <v>124</v>
      </c>
      <c r="C38" s="146" t="s">
        <v>165</v>
      </c>
      <c r="D38" s="164">
        <v>83</v>
      </c>
      <c r="E38" s="144">
        <v>21</v>
      </c>
      <c r="F38" s="171">
        <v>97</v>
      </c>
      <c r="G38" s="180">
        <v>72</v>
      </c>
      <c r="H38" s="233">
        <v>0</v>
      </c>
      <c r="I38" s="144"/>
      <c r="J38" s="141"/>
      <c r="K38" s="144"/>
      <c r="L38" s="144"/>
      <c r="M38" s="144"/>
      <c r="N38" s="144"/>
      <c r="O38" s="158"/>
      <c r="P38" s="67">
        <f t="shared" si="0"/>
        <v>273</v>
      </c>
      <c r="R38" s="80"/>
    </row>
    <row r="39" spans="1:18" ht="20.100000000000001" customHeight="1" x14ac:dyDescent="0.15">
      <c r="A39" s="214"/>
      <c r="B39" s="199"/>
      <c r="C39" s="146" t="s">
        <v>46</v>
      </c>
      <c r="D39" s="164">
        <v>13</v>
      </c>
      <c r="E39" s="144">
        <v>87</v>
      </c>
      <c r="F39" s="171">
        <v>42</v>
      </c>
      <c r="G39" s="180">
        <v>0</v>
      </c>
      <c r="H39" s="232">
        <v>16</v>
      </c>
      <c r="I39" s="144"/>
      <c r="J39" s="144"/>
      <c r="K39" s="144"/>
      <c r="L39" s="144"/>
      <c r="M39" s="144"/>
      <c r="N39" s="144"/>
      <c r="O39" s="158"/>
      <c r="P39" s="67">
        <f t="shared" si="0"/>
        <v>158</v>
      </c>
      <c r="R39" s="80"/>
    </row>
    <row r="40" spans="1:18" ht="20.100000000000001" customHeight="1" x14ac:dyDescent="0.15">
      <c r="A40" s="214"/>
      <c r="B40" s="199"/>
      <c r="C40" s="146" t="s">
        <v>164</v>
      </c>
      <c r="D40" s="164">
        <v>157</v>
      </c>
      <c r="E40" s="144">
        <v>162</v>
      </c>
      <c r="F40" s="171">
        <v>111</v>
      </c>
      <c r="G40" s="180">
        <v>159</v>
      </c>
      <c r="H40" s="232">
        <v>0</v>
      </c>
      <c r="I40" s="144"/>
      <c r="J40" s="144"/>
      <c r="K40" s="144"/>
      <c r="L40" s="144"/>
      <c r="M40" s="144"/>
      <c r="N40" s="144"/>
      <c r="O40" s="158"/>
      <c r="P40" s="67">
        <f t="shared" si="0"/>
        <v>589</v>
      </c>
      <c r="R40" s="80"/>
    </row>
    <row r="41" spans="1:18" ht="20.100000000000001" customHeight="1" x14ac:dyDescent="0.15">
      <c r="A41" s="214"/>
      <c r="B41" s="199"/>
      <c r="C41" s="146" t="s">
        <v>19</v>
      </c>
      <c r="D41" s="164">
        <f>53+57</f>
        <v>110</v>
      </c>
      <c r="E41" s="144">
        <f>62+51</f>
        <v>113</v>
      </c>
      <c r="F41" s="171">
        <f>66+42</f>
        <v>108</v>
      </c>
      <c r="G41" s="180">
        <f>45+23</f>
        <v>68</v>
      </c>
      <c r="H41" s="232">
        <v>27</v>
      </c>
      <c r="I41" s="144"/>
      <c r="J41" s="144"/>
      <c r="K41" s="144"/>
      <c r="L41" s="144"/>
      <c r="M41" s="144"/>
      <c r="N41" s="144"/>
      <c r="O41" s="158"/>
      <c r="P41" s="67">
        <f t="shared" si="0"/>
        <v>426</v>
      </c>
      <c r="R41" s="80"/>
    </row>
    <row r="42" spans="1:18" ht="20.100000000000001" customHeight="1" x14ac:dyDescent="0.15">
      <c r="A42" s="214"/>
      <c r="B42" s="200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178">
        <f t="shared" si="5"/>
        <v>299</v>
      </c>
      <c r="H42" s="25">
        <f t="shared" si="5"/>
        <v>43</v>
      </c>
      <c r="I42" s="25">
        <f t="shared" si="5"/>
        <v>0</v>
      </c>
      <c r="J42" s="25">
        <f t="shared" si="5"/>
        <v>0</v>
      </c>
      <c r="K42" s="25">
        <f t="shared" si="5"/>
        <v>0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1446</v>
      </c>
      <c r="R42" s="80"/>
    </row>
    <row r="43" spans="1:18" ht="20.100000000000001" customHeight="1" x14ac:dyDescent="0.15">
      <c r="A43" s="214"/>
      <c r="B43" s="203" t="s">
        <v>127</v>
      </c>
      <c r="C43" s="204"/>
      <c r="D43" s="165">
        <f>6+145</f>
        <v>151</v>
      </c>
      <c r="E43" s="144">
        <f>88+177</f>
        <v>265</v>
      </c>
      <c r="F43" s="172">
        <f>156+56</f>
        <v>212</v>
      </c>
      <c r="G43" s="181">
        <f>91+88</f>
        <v>179</v>
      </c>
      <c r="H43" s="234">
        <v>105</v>
      </c>
      <c r="I43" s="144"/>
      <c r="J43" s="144"/>
      <c r="K43" s="144"/>
      <c r="L43" s="144"/>
      <c r="M43" s="144"/>
      <c r="N43" s="144"/>
      <c r="O43" s="158"/>
      <c r="P43" s="67">
        <f t="shared" si="0"/>
        <v>912</v>
      </c>
      <c r="R43" s="80"/>
    </row>
    <row r="44" spans="1:18" ht="24.75" customHeight="1" x14ac:dyDescent="0.15">
      <c r="A44" s="215"/>
      <c r="B44" s="216" t="s">
        <v>40</v>
      </c>
      <c r="C44" s="217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38755</v>
      </c>
      <c r="H44" s="24">
        <f t="shared" si="6"/>
        <v>40965</v>
      </c>
      <c r="I44" s="24">
        <f t="shared" si="6"/>
        <v>0</v>
      </c>
      <c r="J44" s="24">
        <f t="shared" si="6"/>
        <v>0</v>
      </c>
      <c r="K44" s="24">
        <f t="shared" si="6"/>
        <v>0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158596</v>
      </c>
      <c r="R44" s="80"/>
    </row>
    <row r="45" spans="1:18" s="2" customFormat="1" ht="26.45" customHeight="1" x14ac:dyDescent="0.15">
      <c r="A45" s="218" t="s">
        <v>41</v>
      </c>
      <c r="B45" s="219"/>
      <c r="C45" s="220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112500</v>
      </c>
      <c r="H45" s="26">
        <f t="shared" si="7"/>
        <v>107908</v>
      </c>
      <c r="I45" s="26">
        <f t="shared" si="7"/>
        <v>0</v>
      </c>
      <c r="J45" s="26">
        <f t="shared" si="7"/>
        <v>0</v>
      </c>
      <c r="K45" s="26">
        <f t="shared" si="7"/>
        <v>0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510186</v>
      </c>
      <c r="R45" s="80"/>
    </row>
    <row r="46" spans="1:18" ht="19.5" customHeight="1" x14ac:dyDescent="0.15">
      <c r="A46" s="205" t="s">
        <v>43</v>
      </c>
      <c r="B46" s="206"/>
      <c r="C46" s="204"/>
      <c r="D46" s="166">
        <f>16507+22103</f>
        <v>38610</v>
      </c>
      <c r="E46" s="144">
        <f>9112+16480</f>
        <v>25592</v>
      </c>
      <c r="F46" s="173">
        <f>30565+11264</f>
        <v>41829</v>
      </c>
      <c r="G46" s="183">
        <f>18676+5823</f>
        <v>24499</v>
      </c>
      <c r="H46" s="235">
        <v>7035</v>
      </c>
      <c r="I46" s="144"/>
      <c r="J46" s="144"/>
      <c r="K46" s="144"/>
      <c r="L46" s="144"/>
      <c r="M46" s="144"/>
      <c r="N46" s="144"/>
      <c r="O46" s="158"/>
      <c r="P46" s="67">
        <f t="shared" si="0"/>
        <v>137565</v>
      </c>
      <c r="R46" s="80"/>
    </row>
    <row r="47" spans="1:18" ht="20.100000000000001" customHeight="1" x14ac:dyDescent="0.15">
      <c r="A47" s="205" t="s">
        <v>159</v>
      </c>
      <c r="B47" s="206"/>
      <c r="C47" s="204"/>
      <c r="D47" s="166">
        <f>575+918</f>
        <v>1493</v>
      </c>
      <c r="E47" s="144">
        <f>23+846</f>
        <v>869</v>
      </c>
      <c r="F47" s="173">
        <f>1034+118</f>
        <v>1152</v>
      </c>
      <c r="G47" s="183">
        <f>1597+451</f>
        <v>2048</v>
      </c>
      <c r="H47" s="237">
        <v>418</v>
      </c>
      <c r="I47" s="145"/>
      <c r="J47" s="145"/>
      <c r="K47" s="145"/>
      <c r="L47" s="145"/>
      <c r="M47" s="145"/>
      <c r="N47" s="145"/>
      <c r="O47" s="159"/>
      <c r="P47" s="75">
        <f t="shared" si="0"/>
        <v>5980</v>
      </c>
      <c r="R47" s="80"/>
    </row>
    <row r="48" spans="1:18" s="2" customFormat="1" ht="27.75" customHeight="1" thickBot="1" x14ac:dyDescent="0.2">
      <c r="A48" s="210" t="s">
        <v>42</v>
      </c>
      <c r="B48" s="211"/>
      <c r="C48" s="212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139047</v>
      </c>
      <c r="H48" s="76">
        <f t="shared" si="8"/>
        <v>115361</v>
      </c>
      <c r="I48" s="76">
        <f t="shared" si="8"/>
        <v>0</v>
      </c>
      <c r="J48" s="76">
        <f t="shared" si="8"/>
        <v>0</v>
      </c>
      <c r="K48" s="76">
        <f t="shared" si="8"/>
        <v>0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653731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G50">
        <f>38355+35980+64712</f>
        <v>139047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4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2026-06-22T15:03:54Z</dcterms:modified>
</cp:coreProperties>
</file>